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5600" windowHeight="15480" tabRatio="731" firstSheet="5" activeTab="9"/>
  </bookViews>
  <sheets>
    <sheet name="ASIENTOS" sheetId="1" r:id="rId1"/>
    <sheet name="CATALOGO DE CUENTAS" sheetId="3" r:id="rId2"/>
    <sheet name="POLIZA DE DIARIO" sheetId="4" r:id="rId3"/>
    <sheet name="POLIZA DE EGRESO" sheetId="7" r:id="rId4"/>
    <sheet name="POLIZA DE INGRESO" sheetId="8" r:id="rId5"/>
    <sheet name="TARJETA DE ALMACEN" sheetId="6" r:id="rId6"/>
    <sheet name="DIARIO TABULAR POLIZA DE INGRES" sheetId="10" r:id="rId7"/>
    <sheet name="DIARIO TABULAR POLIZA EGRESO" sheetId="11" r:id="rId8"/>
    <sheet name="DIARIO TABULAR POLIZA DIARIO" sheetId="12" r:id="rId9"/>
    <sheet name="LIBRO DIARIO" sheetId="13" r:id="rId10"/>
    <sheet name="LIBRO MAYOR" sheetId="15" r:id="rId11"/>
    <sheet name="HOJA DE TRABAJO" sheetId="14" r:id="rId12"/>
    <sheet name="EDO DE RESULTADOS" sheetId="16" r:id="rId13"/>
    <sheet name="EDO. DE SITUACION FINANCIERA" sheetId="18" r:id="rId14"/>
  </sheets>
  <definedNames>
    <definedName name="_xlnm._FilterDatabase" localSheetId="2" hidden="1">'POLIZA DE DIARIO'!$A$2:$D$3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7" i="15" l="1"/>
  <c r="I67" i="15"/>
  <c r="J59" i="15"/>
  <c r="J58" i="15"/>
  <c r="I59" i="15"/>
  <c r="J50" i="15"/>
  <c r="J49" i="15"/>
  <c r="H49" i="15"/>
  <c r="K48" i="15"/>
  <c r="J17" i="14"/>
  <c r="AB17" i="14"/>
  <c r="AT17" i="14"/>
  <c r="C64" i="13"/>
  <c r="I50" i="15"/>
  <c r="J28" i="15"/>
  <c r="J25" i="15"/>
  <c r="J26" i="15"/>
  <c r="J27" i="15"/>
  <c r="J14" i="14"/>
  <c r="AB14" i="14"/>
  <c r="AT14" i="14"/>
  <c r="C63" i="13"/>
  <c r="I28" i="15"/>
  <c r="K139" i="15"/>
  <c r="N15" i="14"/>
  <c r="AF15" i="14"/>
  <c r="AK15" i="14"/>
  <c r="J20" i="14"/>
  <c r="AB20" i="14"/>
  <c r="AO20" i="14"/>
  <c r="J25" i="14"/>
  <c r="AB25" i="14"/>
  <c r="AO25" i="14"/>
  <c r="J11" i="15"/>
  <c r="J29" i="14"/>
  <c r="J18" i="14"/>
  <c r="W31" i="14"/>
  <c r="S29" i="14"/>
  <c r="AB29" i="14"/>
  <c r="AO29" i="14"/>
  <c r="AO34" i="14"/>
  <c r="AX34" i="14"/>
  <c r="B62" i="13"/>
  <c r="J139" i="15"/>
  <c r="K125" i="15"/>
  <c r="N16" i="14"/>
  <c r="S16" i="14"/>
  <c r="J18" i="15"/>
  <c r="J13" i="14"/>
  <c r="W13" i="14"/>
  <c r="W33" i="14"/>
  <c r="AF33" i="14"/>
  <c r="AX33" i="14"/>
  <c r="B61" i="13"/>
  <c r="J125" i="15"/>
  <c r="K120" i="15"/>
  <c r="AF31" i="14"/>
  <c r="AX32" i="14"/>
  <c r="B60" i="13"/>
  <c r="J120" i="15"/>
  <c r="K113" i="15"/>
  <c r="N24" i="14"/>
  <c r="AF24" i="14"/>
  <c r="AX24" i="14"/>
  <c r="B59" i="13"/>
  <c r="J113" i="15"/>
  <c r="S22" i="14"/>
  <c r="B35" i="13"/>
  <c r="I98" i="15"/>
  <c r="K98" i="15"/>
  <c r="K99" i="15"/>
  <c r="N22" i="14"/>
  <c r="AF22" i="14"/>
  <c r="AX22" i="14"/>
  <c r="B58" i="13"/>
  <c r="J99" i="15"/>
  <c r="K90" i="15"/>
  <c r="K106" i="15"/>
  <c r="N23" i="14"/>
  <c r="AF23" i="14"/>
  <c r="AX23" i="14"/>
  <c r="B57" i="13"/>
  <c r="J106" i="15"/>
  <c r="N21" i="14"/>
  <c r="AF21" i="14"/>
  <c r="AX21" i="14"/>
  <c r="B56" i="13"/>
  <c r="J90" i="15"/>
  <c r="C53" i="13"/>
  <c r="I138" i="15"/>
  <c r="K138" i="15"/>
  <c r="A52" i="13"/>
  <c r="C138" i="15"/>
  <c r="J133" i="15"/>
  <c r="I35" i="15"/>
  <c r="H34" i="15"/>
  <c r="J34" i="15"/>
  <c r="K35" i="15"/>
  <c r="B44" i="13"/>
  <c r="C49" i="13"/>
  <c r="H81" i="15"/>
  <c r="J81" i="15"/>
  <c r="I82" i="15"/>
  <c r="J82" i="15"/>
  <c r="C46" i="13"/>
  <c r="H11" i="15"/>
  <c r="H58" i="15"/>
  <c r="C47" i="13"/>
  <c r="H5" i="15"/>
  <c r="J5" i="15"/>
  <c r="C48" i="13"/>
  <c r="B45" i="13"/>
  <c r="B52" i="13"/>
  <c r="H132" i="15"/>
  <c r="J132" i="15"/>
  <c r="I131" i="15"/>
  <c r="J131" i="15"/>
  <c r="H130" i="15"/>
  <c r="J130" i="15"/>
  <c r="I6" i="15"/>
  <c r="J6" i="15"/>
  <c r="B34" i="13"/>
  <c r="H12" i="15"/>
  <c r="J12" i="15"/>
  <c r="I13" i="15"/>
  <c r="J13" i="15"/>
  <c r="I83" i="15"/>
  <c r="J83" i="15"/>
  <c r="H36" i="15"/>
  <c r="K36" i="15"/>
  <c r="I42" i="15"/>
  <c r="H41" i="15"/>
  <c r="J41" i="15"/>
  <c r="K42" i="15"/>
  <c r="H18" i="15"/>
  <c r="C41" i="13"/>
  <c r="I124" i="15"/>
  <c r="K124" i="15"/>
  <c r="B38" i="7"/>
  <c r="I4" i="11"/>
  <c r="B21" i="11"/>
  <c r="A9" i="13"/>
  <c r="C39" i="15"/>
  <c r="D16" i="14"/>
  <c r="A39" i="13"/>
  <c r="C124" i="15"/>
  <c r="C40" i="13"/>
  <c r="I19" i="15"/>
  <c r="C19" i="15"/>
  <c r="B39" i="13"/>
  <c r="H43" i="15"/>
  <c r="C36" i="13"/>
  <c r="I119" i="15"/>
  <c r="K119" i="15"/>
  <c r="C98" i="15"/>
  <c r="C12" i="15"/>
  <c r="H65" i="15"/>
  <c r="J65" i="15"/>
  <c r="I66" i="15"/>
  <c r="J66" i="15"/>
  <c r="J19" i="14"/>
  <c r="AB19" i="14"/>
  <c r="AT19" i="14"/>
  <c r="C66" i="13"/>
  <c r="AB18" i="14"/>
  <c r="AT18" i="14"/>
  <c r="C65" i="13"/>
  <c r="I48" i="15"/>
  <c r="H25" i="15"/>
  <c r="H26" i="15"/>
  <c r="I27" i="15"/>
  <c r="I112" i="15"/>
  <c r="K112" i="15"/>
  <c r="I97" i="15"/>
  <c r="K97" i="15"/>
  <c r="I105" i="15"/>
  <c r="K105" i="15"/>
  <c r="I89" i="15"/>
  <c r="H88" i="15"/>
  <c r="J88" i="15"/>
  <c r="K89" i="15"/>
  <c r="A62" i="13"/>
  <c r="A61" i="13"/>
  <c r="A60" i="13"/>
  <c r="D24" i="14"/>
  <c r="A59" i="13"/>
  <c r="B7" i="4"/>
  <c r="G4" i="12"/>
  <c r="B25" i="12"/>
  <c r="A19" i="13"/>
  <c r="C96" i="15"/>
  <c r="D22" i="14"/>
  <c r="A58" i="13"/>
  <c r="B38" i="4"/>
  <c r="J4" i="12"/>
  <c r="B27" i="12"/>
  <c r="A21" i="13"/>
  <c r="C104" i="15"/>
  <c r="D23" i="14"/>
  <c r="A57" i="13"/>
  <c r="B90" i="4"/>
  <c r="N4" i="12"/>
  <c r="B24" i="12"/>
  <c r="A18" i="13"/>
  <c r="C87" i="15"/>
  <c r="D21" i="14"/>
  <c r="A56" i="13"/>
  <c r="B5" i="4"/>
  <c r="E4" i="12"/>
  <c r="B21" i="12"/>
  <c r="A15" i="13"/>
  <c r="C64" i="15"/>
  <c r="D19" i="14"/>
  <c r="A66" i="13"/>
  <c r="B4" i="4"/>
  <c r="D4" i="12"/>
  <c r="B20" i="12"/>
  <c r="A14" i="13"/>
  <c r="C57" i="15"/>
  <c r="D18" i="14"/>
  <c r="A65" i="13"/>
  <c r="B6" i="7"/>
  <c r="F4" i="11"/>
  <c r="B22" i="11"/>
  <c r="A10" i="13"/>
  <c r="C46" i="15"/>
  <c r="D17" i="14"/>
  <c r="A64" i="13"/>
  <c r="B20" i="7"/>
  <c r="G4" i="11"/>
  <c r="B19" i="11"/>
  <c r="A7" i="13"/>
  <c r="C23" i="15"/>
  <c r="D14" i="14"/>
  <c r="A63" i="13"/>
  <c r="C31" i="13"/>
  <c r="B8" i="13"/>
  <c r="B17" i="13"/>
  <c r="C23" i="13"/>
  <c r="B5" i="13"/>
  <c r="B14" i="13"/>
  <c r="B4" i="13"/>
  <c r="A53" i="13"/>
  <c r="A49" i="13"/>
  <c r="A45" i="13"/>
  <c r="B3" i="7"/>
  <c r="C4" i="11"/>
  <c r="B16" i="11"/>
  <c r="A4" i="13"/>
  <c r="C3" i="15"/>
  <c r="D25" i="14"/>
  <c r="A48" i="13"/>
  <c r="B4" i="7"/>
  <c r="D4" i="11"/>
  <c r="B17" i="11"/>
  <c r="A5" i="13"/>
  <c r="C9" i="15"/>
  <c r="D29" i="14"/>
  <c r="A47" i="13"/>
  <c r="B50" i="4"/>
  <c r="K4" i="12"/>
  <c r="B23" i="12"/>
  <c r="A17" i="13"/>
  <c r="C80" i="15"/>
  <c r="D20" i="14"/>
  <c r="A46" i="13"/>
  <c r="B37" i="7"/>
  <c r="H4" i="11"/>
  <c r="B20" i="11"/>
  <c r="A8" i="13"/>
  <c r="C32" i="15"/>
  <c r="D15" i="14"/>
  <c r="A44" i="13"/>
  <c r="C30" i="13"/>
  <c r="B9" i="13"/>
  <c r="B6" i="13"/>
  <c r="A41" i="13"/>
  <c r="B5" i="7"/>
  <c r="E4" i="11"/>
  <c r="B18" i="11"/>
  <c r="A6" i="13"/>
  <c r="C16" i="15"/>
  <c r="D13" i="14"/>
  <c r="A40" i="13"/>
  <c r="A36" i="13"/>
  <c r="A35" i="13"/>
  <c r="A34" i="13"/>
  <c r="D3" i="8"/>
  <c r="C6" i="10"/>
  <c r="E20" i="8"/>
  <c r="D17" i="8"/>
  <c r="C7" i="10"/>
  <c r="E33" i="8"/>
  <c r="D30" i="8"/>
  <c r="C8" i="10"/>
  <c r="C9" i="10"/>
  <c r="C15" i="10"/>
  <c r="B28" i="13"/>
  <c r="D3" i="7"/>
  <c r="D4" i="7"/>
  <c r="D5" i="7"/>
  <c r="E6" i="7"/>
  <c r="F6" i="11"/>
  <c r="D20" i="7"/>
  <c r="D22" i="7"/>
  <c r="E23" i="7"/>
  <c r="F7" i="11"/>
  <c r="D37" i="7"/>
  <c r="D38" i="7"/>
  <c r="E39" i="7"/>
  <c r="F8" i="11"/>
  <c r="D53" i="7"/>
  <c r="D55" i="7"/>
  <c r="E56" i="7"/>
  <c r="F9" i="11"/>
  <c r="F10" i="11"/>
  <c r="D22" i="11"/>
  <c r="C10" i="13"/>
  <c r="BG17" i="14"/>
  <c r="C20" i="18"/>
  <c r="D20" i="18"/>
  <c r="D4" i="4"/>
  <c r="D6" i="12"/>
  <c r="D13" i="12"/>
  <c r="C20" i="12"/>
  <c r="BG18" i="14"/>
  <c r="BC32" i="14"/>
  <c r="BC36" i="14"/>
  <c r="C5" i="18"/>
  <c r="C22" i="18"/>
  <c r="C23" i="18"/>
  <c r="D23" i="18"/>
  <c r="D10" i="1"/>
  <c r="E9" i="4"/>
  <c r="I6" i="12"/>
  <c r="I13" i="12"/>
  <c r="D31" i="12"/>
  <c r="C25" i="13"/>
  <c r="G13" i="18"/>
  <c r="F7" i="10"/>
  <c r="F8" i="10"/>
  <c r="F9" i="10"/>
  <c r="D18" i="10"/>
  <c r="H8" i="11"/>
  <c r="H10" i="11"/>
  <c r="C20" i="11"/>
  <c r="E13" i="6"/>
  <c r="D10" i="6"/>
  <c r="G10" i="6"/>
  <c r="I10" i="6"/>
  <c r="K10" i="6"/>
  <c r="D11" i="6"/>
  <c r="G11" i="6"/>
  <c r="I11" i="6"/>
  <c r="K11" i="6"/>
  <c r="I12" i="6"/>
  <c r="K12" i="6"/>
  <c r="F10" i="6"/>
  <c r="F11" i="6"/>
  <c r="F12" i="6"/>
  <c r="H13" i="6"/>
  <c r="J13" i="6"/>
  <c r="D50" i="4"/>
  <c r="K9" i="12"/>
  <c r="E16" i="6"/>
  <c r="K13" i="6"/>
  <c r="D14" i="6"/>
  <c r="G14" i="6"/>
  <c r="I14" i="6"/>
  <c r="K14" i="6"/>
  <c r="G15" i="6"/>
  <c r="D15" i="6"/>
  <c r="I15" i="6"/>
  <c r="K15" i="6"/>
  <c r="F13" i="6"/>
  <c r="F14" i="6"/>
  <c r="F15" i="6"/>
  <c r="H16" i="6"/>
  <c r="D76" i="4"/>
  <c r="K11" i="12"/>
  <c r="K13" i="12"/>
  <c r="C23" i="12"/>
  <c r="E64" i="4"/>
  <c r="M10" i="12"/>
  <c r="M13" i="12"/>
  <c r="D29" i="12"/>
  <c r="C6" i="11"/>
  <c r="C10" i="11"/>
  <c r="C16" i="11"/>
  <c r="D6" i="11"/>
  <c r="D10" i="11"/>
  <c r="C17" i="11"/>
  <c r="G15" i="18"/>
  <c r="H15" i="18"/>
  <c r="E8" i="4"/>
  <c r="H6" i="12"/>
  <c r="D21" i="4"/>
  <c r="D22" i="4"/>
  <c r="E23" i="4"/>
  <c r="H7" i="12"/>
  <c r="H13" i="12"/>
  <c r="D26" i="12"/>
  <c r="C20" i="13"/>
  <c r="E92" i="4"/>
  <c r="E91" i="4"/>
  <c r="D90" i="4"/>
  <c r="N12" i="12"/>
  <c r="N13" i="12"/>
  <c r="C24" i="12"/>
  <c r="B18" i="13"/>
  <c r="G4" i="18"/>
  <c r="D35" i="4"/>
  <c r="D37" i="4"/>
  <c r="E38" i="4"/>
  <c r="J8" i="12"/>
  <c r="J13" i="12"/>
  <c r="D27" i="12"/>
  <c r="C21" i="13"/>
  <c r="G5" i="18"/>
  <c r="E7" i="4"/>
  <c r="G6" i="12"/>
  <c r="G13" i="12"/>
  <c r="D25" i="12"/>
  <c r="C19" i="13"/>
  <c r="G6" i="18"/>
  <c r="E19" i="8"/>
  <c r="E7" i="10"/>
  <c r="E32" i="8"/>
  <c r="E8" i="10"/>
  <c r="E9" i="10"/>
  <c r="D17" i="10"/>
  <c r="I8" i="11"/>
  <c r="I10" i="11"/>
  <c r="C21" i="11"/>
  <c r="E6" i="11"/>
  <c r="E7" i="11"/>
  <c r="E9" i="11"/>
  <c r="E10" i="11"/>
  <c r="C18" i="11"/>
  <c r="G7" i="18"/>
  <c r="H7" i="18"/>
  <c r="H10" i="18"/>
  <c r="H16" i="18"/>
  <c r="BC35" i="14"/>
  <c r="C4" i="18"/>
  <c r="G7" i="11"/>
  <c r="G9" i="11"/>
  <c r="G10" i="11"/>
  <c r="C19" i="11"/>
  <c r="B7" i="13"/>
  <c r="D3" i="4"/>
  <c r="C6" i="12"/>
  <c r="C7" i="12"/>
  <c r="C8" i="12"/>
  <c r="D63" i="4"/>
  <c r="C10" i="12"/>
  <c r="C13" i="12"/>
  <c r="C19" i="12"/>
  <c r="B13" i="13"/>
  <c r="E51" i="4"/>
  <c r="L9" i="12"/>
  <c r="E77" i="4"/>
  <c r="L11" i="12"/>
  <c r="L12" i="12"/>
  <c r="L13" i="12"/>
  <c r="D28" i="12"/>
  <c r="C22" i="13"/>
  <c r="C6" i="18"/>
  <c r="D5" i="4"/>
  <c r="E6" i="12"/>
  <c r="E7" i="12"/>
  <c r="E8" i="12"/>
  <c r="E13" i="12"/>
  <c r="C21" i="12"/>
  <c r="B15" i="13"/>
  <c r="O12" i="12"/>
  <c r="O13" i="12"/>
  <c r="D30" i="12"/>
  <c r="C24" i="13"/>
  <c r="C7" i="18"/>
  <c r="D7" i="18"/>
  <c r="D16" i="18"/>
  <c r="E4" i="16"/>
  <c r="E5" i="16"/>
  <c r="E6" i="16"/>
  <c r="D8" i="16"/>
  <c r="D9" i="16"/>
  <c r="E9" i="16"/>
  <c r="E10" i="16"/>
  <c r="BG37" i="14"/>
  <c r="BC37" i="14"/>
  <c r="AX37" i="14"/>
  <c r="AT37" i="14"/>
  <c r="AO37" i="14"/>
  <c r="AK37" i="14"/>
  <c r="AF16" i="14"/>
  <c r="AF37" i="14"/>
  <c r="AB13" i="14"/>
  <c r="AB37" i="14"/>
  <c r="W37" i="14"/>
  <c r="S37" i="14"/>
  <c r="B19" i="8"/>
  <c r="E4" i="10"/>
  <c r="B17" i="10"/>
  <c r="A30" i="13"/>
  <c r="D6" i="4"/>
  <c r="F6" i="12"/>
  <c r="F13" i="12"/>
  <c r="C22" i="12"/>
  <c r="B16" i="13"/>
  <c r="H72" i="15"/>
  <c r="J72" i="15"/>
  <c r="E5" i="8"/>
  <c r="D6" i="10"/>
  <c r="D9" i="10"/>
  <c r="D16" i="10"/>
  <c r="C29" i="13"/>
  <c r="I73" i="15"/>
  <c r="J73" i="15"/>
  <c r="B6" i="4"/>
  <c r="F4" i="12"/>
  <c r="B22" i="12"/>
  <c r="A16" i="13"/>
  <c r="C71" i="15"/>
  <c r="C63" i="15"/>
  <c r="C22" i="15"/>
  <c r="C31" i="15"/>
  <c r="C38" i="15"/>
  <c r="C17" i="15"/>
  <c r="C24" i="15"/>
  <c r="C33" i="15"/>
  <c r="C40" i="15"/>
  <c r="C47" i="15"/>
  <c r="C41" i="15"/>
  <c r="C34" i="15"/>
  <c r="C25" i="15"/>
  <c r="C18" i="15"/>
  <c r="C11" i="15"/>
  <c r="C5" i="15"/>
  <c r="C19" i="10"/>
  <c r="D19" i="10"/>
  <c r="B5" i="8"/>
  <c r="D4" i="10"/>
  <c r="B16" i="10"/>
  <c r="A29" i="13"/>
  <c r="B20" i="8"/>
  <c r="F4" i="10"/>
  <c r="B18" i="10"/>
  <c r="A31" i="13"/>
  <c r="B3" i="8"/>
  <c r="C4" i="10"/>
  <c r="B15" i="10"/>
  <c r="A28" i="13"/>
  <c r="C32" i="12"/>
  <c r="D32" i="12"/>
  <c r="B91" i="4"/>
  <c r="O4" i="12"/>
  <c r="B30" i="12"/>
  <c r="A24" i="13"/>
  <c r="B9" i="4"/>
  <c r="I4" i="12"/>
  <c r="B31" i="12"/>
  <c r="A25" i="13"/>
  <c r="B51" i="4"/>
  <c r="L4" i="12"/>
  <c r="B28" i="12"/>
  <c r="A22" i="13"/>
  <c r="B64" i="4"/>
  <c r="M4" i="12"/>
  <c r="B29" i="12"/>
  <c r="A23" i="13"/>
  <c r="B8" i="4"/>
  <c r="H4" i="12"/>
  <c r="B26" i="12"/>
  <c r="A20" i="13"/>
  <c r="B3" i="4"/>
  <c r="C4" i="12"/>
  <c r="B19" i="12"/>
  <c r="A13" i="13"/>
  <c r="D23" i="11"/>
  <c r="C23" i="11"/>
  <c r="D10" i="4"/>
  <c r="D24" i="4"/>
  <c r="D39" i="4"/>
  <c r="D52" i="4"/>
  <c r="D65" i="4"/>
  <c r="D79" i="4"/>
  <c r="D94" i="4"/>
  <c r="B92" i="4"/>
  <c r="E94" i="4"/>
  <c r="B56" i="7"/>
  <c r="B55" i="7"/>
  <c r="B53" i="7"/>
  <c r="E60" i="7"/>
  <c r="D60" i="7"/>
  <c r="B77" i="4"/>
  <c r="B76" i="4"/>
  <c r="E79" i="4"/>
  <c r="B39" i="7"/>
  <c r="E43" i="7"/>
  <c r="D43" i="7"/>
  <c r="B63" i="4"/>
  <c r="E65" i="4"/>
  <c r="B23" i="7"/>
  <c r="B22" i="7"/>
  <c r="B33" i="8"/>
  <c r="B32" i="8"/>
  <c r="B30" i="8"/>
  <c r="E34" i="8"/>
  <c r="D34" i="8"/>
  <c r="B17" i="8"/>
  <c r="E27" i="7"/>
  <c r="D27" i="7"/>
  <c r="B35" i="4"/>
  <c r="E52" i="4"/>
  <c r="J16" i="6"/>
  <c r="K16" i="6"/>
  <c r="G17" i="6"/>
  <c r="D17" i="6"/>
  <c r="I17" i="6"/>
  <c r="K17" i="6"/>
  <c r="E18" i="6"/>
  <c r="H18" i="6"/>
  <c r="J18" i="6"/>
  <c r="K18" i="6"/>
  <c r="H15" i="6"/>
  <c r="H14" i="6"/>
  <c r="H11" i="6"/>
  <c r="E21" i="8"/>
  <c r="D21" i="8"/>
  <c r="B37" i="4"/>
  <c r="B21" i="4"/>
  <c r="E39" i="4"/>
  <c r="B22" i="4"/>
  <c r="B23" i="4"/>
  <c r="E24" i="4"/>
  <c r="E10" i="7"/>
  <c r="D7" i="8"/>
  <c r="E7" i="8"/>
  <c r="F16" i="6"/>
  <c r="F17" i="6"/>
  <c r="F18" i="6"/>
  <c r="D10" i="7"/>
  <c r="E10" i="4"/>
  <c r="H12" i="6"/>
</calcChain>
</file>

<file path=xl/sharedStrings.xml><?xml version="1.0" encoding="utf-8"?>
<sst xmlns="http://schemas.openxmlformats.org/spreadsheetml/2006/main" count="579" uniqueCount="256">
  <si>
    <t xml:space="preserve">1.- Se inician actividades con los siguientes valores; </t>
  </si>
  <si>
    <t>Tapachula, Chiapas</t>
  </si>
  <si>
    <t>CUENTA</t>
  </si>
  <si>
    <t>NOMBRE</t>
  </si>
  <si>
    <t>CAJA</t>
  </si>
  <si>
    <t>1101-0001</t>
  </si>
  <si>
    <t>Caja chica</t>
  </si>
  <si>
    <t>BANCOS</t>
  </si>
  <si>
    <t>1102-0001</t>
  </si>
  <si>
    <t>CLIENTES</t>
  </si>
  <si>
    <t>1103-0001</t>
  </si>
  <si>
    <t>Diana Gaitan</t>
  </si>
  <si>
    <t>ALMACEN</t>
  </si>
  <si>
    <t>1104-0001</t>
  </si>
  <si>
    <t>IVA ACREDITABLE</t>
  </si>
  <si>
    <t>IVA PEND. ACREDITAR</t>
  </si>
  <si>
    <t>PAGOS ANTICIPADOS</t>
  </si>
  <si>
    <t>1108-0001</t>
  </si>
  <si>
    <t>Subsidio al empleo</t>
  </si>
  <si>
    <t>EQUIPO DE TRANSPORTE</t>
  </si>
  <si>
    <t>1201-0001</t>
  </si>
  <si>
    <t xml:space="preserve">EQUIPO DE </t>
  </si>
  <si>
    <t>1202-0001</t>
  </si>
  <si>
    <t>2 Computadoras Toshiba</t>
  </si>
  <si>
    <t>PROVEEDORES</t>
  </si>
  <si>
    <t>2101-0001</t>
  </si>
  <si>
    <t>General tire, s.a de c,v</t>
  </si>
  <si>
    <t>IVA TRASLADADO</t>
  </si>
  <si>
    <t>IVA PEND. TRASLADAR</t>
  </si>
  <si>
    <t>CAPITAL</t>
  </si>
  <si>
    <t>C. Contribuido</t>
  </si>
  <si>
    <t>3000-0001</t>
  </si>
  <si>
    <t>VENTAS</t>
  </si>
  <si>
    <t>COSTO DE VENTA</t>
  </si>
  <si>
    <t>GASTOS DE ADMON</t>
  </si>
  <si>
    <t>5102-0001</t>
  </si>
  <si>
    <t>SUELDOS</t>
  </si>
  <si>
    <t>5102-0002</t>
  </si>
  <si>
    <t>Imp. Salariales</t>
  </si>
  <si>
    <t>5102-0002-0001</t>
  </si>
  <si>
    <t>IMSS</t>
  </si>
  <si>
    <t>IMPUESTOS POR PAGAR</t>
  </si>
  <si>
    <t>2104-0001</t>
  </si>
  <si>
    <t>RET. IMSS</t>
  </si>
  <si>
    <t>2104-0002</t>
  </si>
  <si>
    <t>RET. ISR</t>
  </si>
  <si>
    <t>DEBE</t>
  </si>
  <si>
    <t>HABER</t>
  </si>
  <si>
    <t>SUMAS IGUALES</t>
  </si>
  <si>
    <t>POLIZA N°1</t>
  </si>
  <si>
    <t>MAQUINARIA Y EQUIPO</t>
  </si>
  <si>
    <t>1203-0001</t>
  </si>
  <si>
    <t>Maquinaria</t>
  </si>
  <si>
    <t>TARJETA DE ALMACEN</t>
  </si>
  <si>
    <t>LIMITES REVISADOS EN:</t>
  </si>
  <si>
    <t>FECHA</t>
  </si>
  <si>
    <t>CASILLERO N°</t>
  </si>
  <si>
    <t>UNIDAD</t>
  </si>
  <si>
    <t>PROVEEDOR</t>
  </si>
  <si>
    <t>MINIMO</t>
  </si>
  <si>
    <t>MAXIMO</t>
  </si>
  <si>
    <t xml:space="preserve">FACTURAN° </t>
  </si>
  <si>
    <t>UNIDADES</t>
  </si>
  <si>
    <t>ENTRADA</t>
  </si>
  <si>
    <t>SALIDA</t>
  </si>
  <si>
    <t>EXISTENCIA</t>
  </si>
  <si>
    <t>UNITARIO</t>
  </si>
  <si>
    <t>MEDIO</t>
  </si>
  <si>
    <t>VALORES</t>
  </si>
  <si>
    <t>SALDO</t>
  </si>
  <si>
    <t>COSTO</t>
  </si>
  <si>
    <t xml:space="preserve">     /        /</t>
  </si>
  <si>
    <t>POLIZA N°2</t>
  </si>
  <si>
    <t>COMPRA</t>
  </si>
  <si>
    <t>VENTA</t>
  </si>
  <si>
    <t>RET. IVA</t>
  </si>
  <si>
    <t>5102-0003</t>
  </si>
  <si>
    <t>HONORARIOS</t>
  </si>
  <si>
    <t>5102-0003-0001</t>
  </si>
  <si>
    <t>Angel Guillermo</t>
  </si>
  <si>
    <t>2104-0003</t>
  </si>
  <si>
    <t>POLIZA N°3</t>
  </si>
  <si>
    <t>POLIZA DE DIARIO</t>
  </si>
  <si>
    <t>Realizo</t>
  </si>
  <si>
    <t xml:space="preserve">Reviso </t>
  </si>
  <si>
    <t>Autorizo</t>
  </si>
  <si>
    <t>Control</t>
  </si>
  <si>
    <t xml:space="preserve">arts A </t>
  </si>
  <si>
    <t>c/u</t>
  </si>
  <si>
    <t>clientes</t>
  </si>
  <si>
    <t>IVA por acreditar</t>
  </si>
  <si>
    <t>IVApor trasladar</t>
  </si>
  <si>
    <t>proveedores</t>
  </si>
  <si>
    <t xml:space="preserve">2.- se compran </t>
  </si>
  <si>
    <t xml:space="preserve">art. A </t>
  </si>
  <si>
    <t>C/U</t>
  </si>
  <si>
    <t>mas iva</t>
  </si>
  <si>
    <t>3.- la compra anterior origino gastos por</t>
  </si>
  <si>
    <t>mas iva que se queda a deber</t>
  </si>
  <si>
    <t xml:space="preserve">4.- se venden </t>
  </si>
  <si>
    <t>5. se paga con cheque el recibo de telefono</t>
  </si>
  <si>
    <t>depto de admon</t>
  </si>
  <si>
    <t>ventas</t>
  </si>
  <si>
    <t xml:space="preserve">6.- se compran </t>
  </si>
  <si>
    <t>8.- se venden</t>
  </si>
  <si>
    <t>al contado riguroso</t>
  </si>
  <si>
    <t xml:space="preserve">9.- se compran </t>
  </si>
  <si>
    <t xml:space="preserve">10.- se devuelve al proveedor </t>
  </si>
  <si>
    <t>a credito</t>
  </si>
  <si>
    <t>que lo descuenta de su adeudo</t>
  </si>
  <si>
    <t>DEUDORES DIVER. CTA PTE.</t>
  </si>
  <si>
    <t>capital</t>
  </si>
  <si>
    <t>CONCEPTO: asiento de apertura</t>
  </si>
  <si>
    <t>OJB</t>
  </si>
  <si>
    <t>ASM</t>
  </si>
  <si>
    <t>ACREEDORES DIVERSOS</t>
  </si>
  <si>
    <t>CONCEPTO:  COMPRA DE MERC. MAS IVA A CREDITO</t>
  </si>
  <si>
    <t>SE QUEDA A DEBER GASTOS DE COMPRA</t>
  </si>
  <si>
    <t>mas iva AL CONTADO RIGUROSO</t>
  </si>
  <si>
    <t>CONCEPTO: VENTA DE MERC. MAS IVA</t>
  </si>
  <si>
    <t>GASTOS DE VENTA</t>
  </si>
  <si>
    <t>CONCEPTO: PAGO  A CFE</t>
  </si>
  <si>
    <t>DEV S/VNT</t>
  </si>
  <si>
    <t>DEV S/CMP</t>
  </si>
  <si>
    <t>ARTICULO    A</t>
  </si>
  <si>
    <t>GASTO</t>
  </si>
  <si>
    <t xml:space="preserve">7.- el cliente de la operación 4 nos devuelve por mal estado </t>
  </si>
  <si>
    <t>CONCEPTO: VENTA DE MERC. MAS IVA AL CONTADO RIGUROSO</t>
  </si>
  <si>
    <t>POLIZA N°4</t>
  </si>
  <si>
    <t>concepto: POR EL COSTO DE VENTA</t>
  </si>
  <si>
    <t>CONCEPTO: POR COMPRA DE MERCANCIA</t>
  </si>
  <si>
    <t>concepto: POR DEVOLUCION SOBRE VENTA</t>
  </si>
  <si>
    <t>CONCEPTO: POR DEVOLUCION SOBRE VENTA</t>
  </si>
  <si>
    <t>concepto: POR COSTO DE VENTA</t>
  </si>
  <si>
    <t>POLIZA N°5</t>
  </si>
  <si>
    <t>POLIZA N°6</t>
  </si>
  <si>
    <t>POLIZA N°7</t>
  </si>
  <si>
    <t>CONCEPTO:  POR DEVOLUCION SOBRE COMPRA</t>
  </si>
  <si>
    <t>OJM</t>
  </si>
  <si>
    <t>Camioneta Toyota 4x4</t>
  </si>
  <si>
    <t>Perdidas y Ganancias</t>
  </si>
  <si>
    <t>AV. CENTRAL Nº6</t>
  </si>
  <si>
    <t>Parcial</t>
  </si>
  <si>
    <t>producto abc…</t>
  </si>
  <si>
    <t>Producto Abc…</t>
  </si>
  <si>
    <t>XYX Cta. 5856</t>
  </si>
  <si>
    <t>DIARIO TABULAR DE POLIZAS DE INGRESO</t>
  </si>
  <si>
    <t>Poliza Nº1</t>
  </si>
  <si>
    <t>Poliza Nº2</t>
  </si>
  <si>
    <t>Poliza Nº3</t>
  </si>
  <si>
    <t>DIARIO TABULAR DE POLIZAS DE EGRESO</t>
  </si>
  <si>
    <t>Poliza Nº4</t>
  </si>
  <si>
    <t>DIARIO TABULAR DE POLIZAS DE DIARIO</t>
  </si>
  <si>
    <t>Poliza Nº5</t>
  </si>
  <si>
    <t>Poliza Nº6</t>
  </si>
  <si>
    <t>Poliza Nº7</t>
  </si>
  <si>
    <t>ASIENTO DE DIARIO Nº1</t>
  </si>
  <si>
    <t>ASIENTO DE DIARIO Nº2</t>
  </si>
  <si>
    <t>ASIENTO DE DIARIO Nº3</t>
  </si>
  <si>
    <t>CUENTAS</t>
  </si>
  <si>
    <t>______1_______</t>
  </si>
  <si>
    <t>______2_______</t>
  </si>
  <si>
    <t>______3_______</t>
  </si>
  <si>
    <t>______A1_______</t>
  </si>
  <si>
    <t>HOJA DE TRABAJO</t>
  </si>
  <si>
    <t>INICIALES</t>
  </si>
  <si>
    <t>HOJA</t>
  </si>
  <si>
    <t>PREPARO</t>
  </si>
  <si>
    <t>APROBO</t>
  </si>
  <si>
    <t>NUM</t>
  </si>
  <si>
    <t>FOLIO</t>
  </si>
  <si>
    <t>BALANZA DE COMPROBACION</t>
  </si>
  <si>
    <t>AJUSTES</t>
  </si>
  <si>
    <t xml:space="preserve">           SALDOS AJUSTADOS</t>
  </si>
  <si>
    <t xml:space="preserve">           PERDIDAS Y GANANCIAS</t>
  </si>
  <si>
    <t xml:space="preserve">        BALANCE GENERAL</t>
  </si>
  <si>
    <t xml:space="preserve">        RECLASIFICACION</t>
  </si>
  <si>
    <t>DE</t>
  </si>
  <si>
    <t>NOMBRE DE LAS CUENTAS</t>
  </si>
  <si>
    <t>DEL</t>
  </si>
  <si>
    <t>MAYOR</t>
  </si>
  <si>
    <t xml:space="preserve">         DEBE</t>
  </si>
  <si>
    <t xml:space="preserve">         HABER</t>
  </si>
  <si>
    <t>ACREEDOR</t>
  </si>
  <si>
    <t xml:space="preserve">         CARGOS</t>
  </si>
  <si>
    <t>ABONOS</t>
  </si>
  <si>
    <t xml:space="preserve"> DEUDOR</t>
  </si>
  <si>
    <t xml:space="preserve">    DEBE</t>
  </si>
  <si>
    <t xml:space="preserve">  HABER</t>
  </si>
  <si>
    <t>ACTIVO</t>
  </si>
  <si>
    <t>PASICO</t>
  </si>
  <si>
    <t xml:space="preserve">   CARGO</t>
  </si>
  <si>
    <t xml:space="preserve">   ABONO</t>
  </si>
  <si>
    <t>VARIOS</t>
  </si>
  <si>
    <t>CONTRACUENTA</t>
  </si>
  <si>
    <t>DEUDOR</t>
  </si>
  <si>
    <t>SAlDOS</t>
  </si>
  <si>
    <t>EST. PARA CUENTAS DE COB. DUD. DE CLIENTES</t>
  </si>
  <si>
    <t>IVA A PAGAR</t>
  </si>
  <si>
    <t>UTILIDAD NETA DEL EJERCICIO</t>
  </si>
  <si>
    <t>EFECTIVO Y EQUIVALENTES</t>
  </si>
  <si>
    <t>CUENTAS POR COBRAR</t>
  </si>
  <si>
    <t>ESTADO DE RESULTADOS INTEGRAL DEL 01 DE ENERO AL 06 DE MAYO DE 2014</t>
  </si>
  <si>
    <t>Ventas</t>
  </si>
  <si>
    <t>Costo De Venta</t>
  </si>
  <si>
    <t>Utilidad Bruta</t>
  </si>
  <si>
    <t>GASTOS GENERALES</t>
  </si>
  <si>
    <t>Gasto De Venta</t>
  </si>
  <si>
    <t>Gasto De Admistración</t>
  </si>
  <si>
    <t>Utilidad Neta Del Ejercicio</t>
  </si>
  <si>
    <t>ELABORADO POR:</t>
  </si>
  <si>
    <t>AUTORIZADO POR:</t>
  </si>
  <si>
    <t>ACTIVO CIRCULANTE</t>
  </si>
  <si>
    <t>PASIVO A CORTO PLAZO</t>
  </si>
  <si>
    <t>Efectivo y Equivalentes</t>
  </si>
  <si>
    <t>Proveedores</t>
  </si>
  <si>
    <t>Cuentas Por Cobrar</t>
  </si>
  <si>
    <t>Acreedores Diversos</t>
  </si>
  <si>
    <t>Almacen</t>
  </si>
  <si>
    <t xml:space="preserve">Iva Por Trasladar </t>
  </si>
  <si>
    <t>Iva Por Acreditar</t>
  </si>
  <si>
    <t>Iva a Pagar</t>
  </si>
  <si>
    <t>TOTAL PASIVO</t>
  </si>
  <si>
    <t>Capital Contable</t>
  </si>
  <si>
    <t>Capital Contribuido</t>
  </si>
  <si>
    <t>Capital Social</t>
  </si>
  <si>
    <t>Capital Ganado</t>
  </si>
  <si>
    <t>Utilidad neta del ejercicio</t>
  </si>
  <si>
    <t>TOTAL ACTIVO</t>
  </si>
  <si>
    <t>TOTAL PASIVO + CAPITAL</t>
  </si>
  <si>
    <t>*LAS NOTAS QUE AQUÍ SE ADJUNTAN FORMAN PARTE INTEGRANTE DEL PRESENTE ESTADO FINANCIERO</t>
  </si>
  <si>
    <t>Bancos</t>
  </si>
  <si>
    <t>Clientes</t>
  </si>
  <si>
    <t>ESTADO DE SITUACION FINANCIERA AL 04 DE MAYO DEL 2014</t>
  </si>
  <si>
    <t xml:space="preserve">Est. Cta cob. Dud. Clientes </t>
  </si>
  <si>
    <t>almacen</t>
  </si>
  <si>
    <t>bancos</t>
  </si>
  <si>
    <r>
      <t xml:space="preserve">CLAVE DEL ARTICULO          </t>
    </r>
    <r>
      <rPr>
        <sz val="11"/>
        <rFont val="Calibri"/>
        <scheme val="minor"/>
      </rPr>
      <t>1104-0001</t>
    </r>
  </si>
  <si>
    <r>
      <t xml:space="preserve">N°.                  </t>
    </r>
    <r>
      <rPr>
        <sz val="11"/>
        <rFont val="Calibri"/>
        <scheme val="minor"/>
      </rPr>
      <t xml:space="preserve">      1</t>
    </r>
  </si>
  <si>
    <t xml:space="preserve">  04   /   04  /14</t>
  </si>
  <si>
    <t>POLIZAS DE INGRESO</t>
  </si>
  <si>
    <t>POLIZAS DE EGRESO</t>
  </si>
  <si>
    <t>POLIZAS DE DIARIO</t>
  </si>
  <si>
    <t>PORT LA EST. DE COB. DUD. DE CLIENT.</t>
  </si>
  <si>
    <t>______A2_______</t>
  </si>
  <si>
    <t>POR LA DETERMINACION DEL IVA.</t>
  </si>
  <si>
    <t>______A3_______</t>
  </si>
  <si>
    <t>POR TRASPASO A PERDIDAS Y GANANCIAS</t>
  </si>
  <si>
    <t>POR LA DET. DE LA UTILIDAD NEA DEL EJ.</t>
  </si>
  <si>
    <t>______A4_______</t>
  </si>
  <si>
    <t>ASIENTO DE CIERRE</t>
  </si>
  <si>
    <t>Estimacion Para cuentas de cobor dudoso de clientes</t>
  </si>
  <si>
    <t>PERDIDAS Y GANANCIAS</t>
  </si>
  <si>
    <t>La Rapida  s.a de c.v</t>
  </si>
  <si>
    <t>La Rapida S.A DE C.V</t>
  </si>
  <si>
    <t>LA RAPIDA S.A DE C.V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</si>
</sst>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;[Red]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scheme val="minor"/>
    </font>
    <font>
      <sz val="11"/>
      <color theme="7" tint="0.59999389629810485"/>
      <name val="Calibri"/>
      <scheme val="minor"/>
    </font>
    <font>
      <sz val="11"/>
      <name val="Calibri"/>
      <scheme val="minor"/>
    </font>
    <font>
      <sz val="14"/>
      <color theme="1"/>
      <name val="Arial"/>
    </font>
    <font>
      <sz val="11"/>
      <color rgb="FF000000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rgb="FF000000"/>
      <name val="Calibri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EF4A2"/>
        <bgColor indexed="64"/>
      </patternFill>
    </fill>
    <fill>
      <patternFill patternType="solid">
        <fgColor rgb="FFC6EFCE"/>
      </patternFill>
    </fill>
  </fills>
  <borders count="7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/>
      <top style="medium">
        <color rgb="FF00B050"/>
      </top>
      <bottom style="thin">
        <color rgb="FF00B050"/>
      </bottom>
      <diagonal/>
    </border>
    <border>
      <left/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00B050"/>
      </right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00B050"/>
      </right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00B050"/>
      </bottom>
      <diagonal/>
    </border>
    <border>
      <left/>
      <right style="medium">
        <color rgb="FFFF0000"/>
      </right>
      <top/>
      <bottom style="medium">
        <color rgb="FF00B050"/>
      </bottom>
      <diagonal/>
    </border>
    <border>
      <left style="medium">
        <color rgb="FFFF0000"/>
      </left>
      <right/>
      <top/>
      <bottom/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FF0000"/>
      </left>
      <right/>
      <top style="medium">
        <color rgb="FF00B050"/>
      </top>
      <bottom/>
      <diagonal/>
    </border>
    <border>
      <left/>
      <right style="medium">
        <color rgb="FFFF0000"/>
      </right>
      <top style="medium">
        <color rgb="FF00B05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00B050"/>
      </right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FF0000"/>
      </bottom>
      <diagonal/>
    </border>
    <border>
      <left style="medium">
        <color rgb="FF00B050"/>
      </left>
      <right/>
      <top style="medium">
        <color rgb="FF00B050"/>
      </top>
      <bottom style="medium">
        <color rgb="FFFF0000"/>
      </bottom>
      <diagonal/>
    </border>
    <border>
      <left/>
      <right/>
      <top style="medium">
        <color rgb="FF00B050"/>
      </top>
      <bottom style="medium">
        <color rgb="FFFF0000"/>
      </bottom>
      <diagonal/>
    </border>
    <border>
      <left/>
      <right style="medium">
        <color rgb="FF00B050"/>
      </right>
      <top/>
      <bottom style="medium">
        <color rgb="FFFF0000"/>
      </bottom>
      <diagonal/>
    </border>
    <border>
      <left style="medium">
        <color rgb="FF00B050"/>
      </left>
      <right/>
      <top/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 style="medium">
        <color rgb="FFFF0000"/>
      </top>
      <bottom/>
      <diagonal/>
    </border>
    <border>
      <left/>
      <right/>
      <top/>
      <bottom style="double">
        <color auto="1"/>
      </bottom>
      <diagonal/>
    </border>
  </borders>
  <cellStyleXfs count="9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3" fillId="15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37">
    <xf numFmtId="0" fontId="0" fillId="0" borderId="0" xfId="0"/>
    <xf numFmtId="4" fontId="0" fillId="0" borderId="0" xfId="0" applyNumberFormat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0" fillId="0" borderId="0" xfId="0" applyAlignment="1">
      <alignment horizontal="center"/>
    </xf>
    <xf numFmtId="0" fontId="0" fillId="3" borderId="1" xfId="0" applyFill="1" applyBorder="1"/>
    <xf numFmtId="0" fontId="0" fillId="3" borderId="1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9" xfId="0" applyBorder="1"/>
    <xf numFmtId="4" fontId="0" fillId="0" borderId="17" xfId="0" applyNumberFormat="1" applyBorder="1"/>
    <xf numFmtId="4" fontId="0" fillId="0" borderId="0" xfId="0" applyNumberFormat="1" applyBorder="1"/>
    <xf numFmtId="4" fontId="0" fillId="3" borderId="6" xfId="0" applyNumberFormat="1" applyFill="1" applyBorder="1"/>
    <xf numFmtId="4" fontId="0" fillId="5" borderId="15" xfId="0" applyNumberFormat="1" applyFill="1" applyBorder="1"/>
    <xf numFmtId="4" fontId="0" fillId="3" borderId="9" xfId="0" applyNumberFormat="1" applyFill="1" applyBorder="1"/>
    <xf numFmtId="0" fontId="0" fillId="3" borderId="3" xfId="0" applyFill="1" applyBorder="1" applyAlignment="1">
      <alignment horizontal="center"/>
    </xf>
    <xf numFmtId="0" fontId="1" fillId="0" borderId="23" xfId="0" applyFont="1" applyBorder="1"/>
    <xf numFmtId="0" fontId="1" fillId="0" borderId="22" xfId="0" applyFont="1" applyBorder="1"/>
    <xf numFmtId="0" fontId="0" fillId="0" borderId="25" xfId="0" applyBorder="1"/>
    <xf numFmtId="0" fontId="1" fillId="0" borderId="20" xfId="0" applyFont="1" applyBorder="1"/>
    <xf numFmtId="0" fontId="0" fillId="6" borderId="19" xfId="0" applyFill="1" applyBorder="1"/>
    <xf numFmtId="0" fontId="0" fillId="6" borderId="0" xfId="0" applyFill="1"/>
    <xf numFmtId="0" fontId="0" fillId="6" borderId="3" xfId="0" applyFill="1" applyBorder="1"/>
    <xf numFmtId="0" fontId="1" fillId="0" borderId="0" xfId="0" applyFont="1" applyBorder="1" applyAlignment="1"/>
    <xf numFmtId="0" fontId="1" fillId="0" borderId="26" xfId="0" applyFont="1" applyBorder="1" applyAlignment="1">
      <alignment horizontal="center"/>
    </xf>
    <xf numFmtId="0" fontId="0" fillId="0" borderId="21" xfId="0" applyBorder="1" applyAlignment="1"/>
    <xf numFmtId="0" fontId="1" fillId="0" borderId="20" xfId="0" applyFont="1" applyBorder="1" applyAlignment="1">
      <alignment horizontal="center"/>
    </xf>
    <xf numFmtId="0" fontId="0" fillId="0" borderId="19" xfId="0" applyFill="1" applyBorder="1"/>
    <xf numFmtId="0" fontId="0" fillId="0" borderId="3" xfId="0" applyFill="1" applyBorder="1"/>
    <xf numFmtId="4" fontId="0" fillId="6" borderId="19" xfId="0" applyNumberFormat="1" applyFill="1" applyBorder="1"/>
    <xf numFmtId="4" fontId="0" fillId="6" borderId="0" xfId="0" applyNumberFormat="1" applyFill="1"/>
    <xf numFmtId="4" fontId="0" fillId="6" borderId="3" xfId="0" applyNumberFormat="1" applyFill="1" applyBorder="1"/>
    <xf numFmtId="4" fontId="0" fillId="0" borderId="19" xfId="0" applyNumberFormat="1" applyFill="1" applyBorder="1"/>
    <xf numFmtId="4" fontId="0" fillId="0" borderId="3" xfId="0" applyNumberFormat="1" applyFill="1" applyBorder="1"/>
    <xf numFmtId="14" fontId="0" fillId="6" borderId="19" xfId="0" applyNumberFormat="1" applyFill="1" applyBorder="1"/>
    <xf numFmtId="0" fontId="0" fillId="3" borderId="14" xfId="0" applyFill="1" applyBorder="1" applyAlignment="1">
      <alignment horizontal="center"/>
    </xf>
    <xf numFmtId="0" fontId="0" fillId="7" borderId="1" xfId="0" applyFill="1" applyBorder="1"/>
    <xf numFmtId="0" fontId="0" fillId="7" borderId="5" xfId="0" applyFill="1" applyBorder="1" applyAlignment="1">
      <alignment horizontal="center"/>
    </xf>
    <xf numFmtId="0" fontId="0" fillId="7" borderId="5" xfId="0" applyFill="1" applyBorder="1"/>
    <xf numFmtId="0" fontId="0" fillId="7" borderId="14" xfId="0" applyFill="1" applyBorder="1"/>
    <xf numFmtId="0" fontId="0" fillId="7" borderId="10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4" fontId="0" fillId="7" borderId="6" xfId="0" applyNumberFormat="1" applyFill="1" applyBorder="1"/>
    <xf numFmtId="4" fontId="0" fillId="7" borderId="15" xfId="0" applyNumberFormat="1" applyFill="1" applyBorder="1"/>
    <xf numFmtId="0" fontId="0" fillId="0" borderId="1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" fontId="0" fillId="0" borderId="12" xfId="0" applyNumberFormat="1" applyFill="1" applyBorder="1"/>
    <xf numFmtId="4" fontId="0" fillId="0" borderId="16" xfId="0" applyNumberFormat="1" applyFill="1" applyBorder="1"/>
    <xf numFmtId="0" fontId="0" fillId="0" borderId="3" xfId="0" applyFill="1" applyBorder="1" applyAlignment="1">
      <alignment horizontal="center"/>
    </xf>
    <xf numFmtId="4" fontId="0" fillId="0" borderId="6" xfId="0" applyNumberFormat="1" applyFill="1" applyBorder="1"/>
    <xf numFmtId="4" fontId="0" fillId="0" borderId="15" xfId="0" applyNumberFormat="1" applyFill="1" applyBorder="1"/>
    <xf numFmtId="0" fontId="0" fillId="0" borderId="11" xfId="0" applyFill="1" applyBorder="1" applyAlignment="1">
      <alignment horizontal="center"/>
    </xf>
    <xf numFmtId="0" fontId="0" fillId="0" borderId="4" xfId="0" applyFill="1" applyBorder="1"/>
    <xf numFmtId="4" fontId="0" fillId="0" borderId="7" xfId="0" applyNumberFormat="1" applyFill="1" applyBorder="1"/>
    <xf numFmtId="4" fontId="0" fillId="0" borderId="13" xfId="0" applyNumberFormat="1" applyFill="1" applyBorder="1"/>
    <xf numFmtId="0" fontId="0" fillId="0" borderId="20" xfId="0" applyBorder="1"/>
    <xf numFmtId="0" fontId="0" fillId="0" borderId="19" xfId="0" applyBorder="1"/>
    <xf numFmtId="0" fontId="0" fillId="8" borderId="0" xfId="0" applyFill="1"/>
    <xf numFmtId="0" fontId="0" fillId="8" borderId="20" xfId="0" applyFill="1" applyBorder="1"/>
    <xf numFmtId="0" fontId="2" fillId="8" borderId="29" xfId="0" applyFont="1" applyFill="1" applyBorder="1"/>
    <xf numFmtId="0" fontId="2" fillId="8" borderId="0" xfId="0" applyFont="1" applyFill="1" applyBorder="1"/>
    <xf numFmtId="0" fontId="0" fillId="0" borderId="0" xfId="0" applyAlignment="1">
      <alignment horizontal="left"/>
    </xf>
    <xf numFmtId="4" fontId="0" fillId="4" borderId="0" xfId="0" applyNumberFormat="1" applyFill="1" applyBorder="1" applyAlignment="1"/>
    <xf numFmtId="4" fontId="0" fillId="3" borderId="8" xfId="0" applyNumberFormat="1" applyFill="1" applyBorder="1"/>
    <xf numFmtId="0" fontId="0" fillId="4" borderId="3" xfId="0" applyFill="1" applyBorder="1"/>
    <xf numFmtId="0" fontId="0" fillId="2" borderId="20" xfId="0" applyFill="1" applyBorder="1"/>
    <xf numFmtId="0" fontId="0" fillId="7" borderId="20" xfId="0" applyFill="1" applyBorder="1"/>
    <xf numFmtId="0" fontId="0" fillId="2" borderId="21" xfId="0" applyFill="1" applyBorder="1"/>
    <xf numFmtId="0" fontId="0" fillId="7" borderId="26" xfId="0" applyFill="1" applyBorder="1"/>
    <xf numFmtId="44" fontId="0" fillId="0" borderId="0" xfId="0" applyNumberFormat="1"/>
    <xf numFmtId="9" fontId="0" fillId="0" borderId="0" xfId="0" applyNumberFormat="1"/>
    <xf numFmtId="0" fontId="0" fillId="0" borderId="0" xfId="0" applyNumberFormat="1"/>
    <xf numFmtId="9" fontId="0" fillId="0" borderId="0" xfId="0" applyNumberFormat="1" applyAlignment="1">
      <alignment horizontal="left"/>
    </xf>
    <xf numFmtId="0" fontId="5" fillId="7" borderId="0" xfId="0" applyFont="1" applyFill="1"/>
    <xf numFmtId="0" fontId="0" fillId="10" borderId="9" xfId="0" applyFill="1" applyBorder="1"/>
    <xf numFmtId="0" fontId="0" fillId="10" borderId="0" xfId="0" applyFill="1"/>
    <xf numFmtId="0" fontId="0" fillId="12" borderId="1" xfId="0" applyFill="1" applyBorder="1"/>
    <xf numFmtId="0" fontId="0" fillId="12" borderId="5" xfId="0" applyFill="1" applyBorder="1" applyAlignment="1">
      <alignment horizontal="center"/>
    </xf>
    <xf numFmtId="0" fontId="0" fillId="12" borderId="14" xfId="0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4" fontId="0" fillId="12" borderId="6" xfId="0" applyNumberFormat="1" applyFill="1" applyBorder="1"/>
    <xf numFmtId="4" fontId="0" fillId="12" borderId="15" xfId="0" applyNumberFormat="1" applyFill="1" applyBorder="1"/>
    <xf numFmtId="0" fontId="0" fillId="12" borderId="0" xfId="0" applyFill="1"/>
    <xf numFmtId="4" fontId="0" fillId="12" borderId="9" xfId="0" applyNumberFormat="1" applyFill="1" applyBorder="1"/>
    <xf numFmtId="0" fontId="0" fillId="10" borderId="10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4" fontId="0" fillId="10" borderId="12" xfId="0" applyNumberFormat="1" applyFill="1" applyBorder="1"/>
    <xf numFmtId="4" fontId="0" fillId="10" borderId="16" xfId="0" applyNumberFormat="1" applyFill="1" applyBorder="1"/>
    <xf numFmtId="0" fontId="0" fillId="10" borderId="11" xfId="0" applyFill="1" applyBorder="1" applyAlignment="1">
      <alignment horizontal="center"/>
    </xf>
    <xf numFmtId="0" fontId="0" fillId="10" borderId="4" xfId="0" applyFill="1" applyBorder="1"/>
    <xf numFmtId="4" fontId="0" fillId="10" borderId="7" xfId="0" applyNumberFormat="1" applyFill="1" applyBorder="1"/>
    <xf numFmtId="4" fontId="0" fillId="10" borderId="13" xfId="0" applyNumberFormat="1" applyFill="1" applyBorder="1"/>
    <xf numFmtId="0" fontId="6" fillId="10" borderId="24" xfId="0" applyFont="1" applyFill="1" applyBorder="1"/>
    <xf numFmtId="0" fontId="6" fillId="10" borderId="18" xfId="0" applyFont="1" applyFill="1" applyBorder="1"/>
    <xf numFmtId="0" fontId="6" fillId="10" borderId="30" xfId="0" applyFont="1" applyFill="1" applyBorder="1"/>
    <xf numFmtId="0" fontId="6" fillId="10" borderId="0" xfId="0" applyFont="1" applyFill="1" applyBorder="1"/>
    <xf numFmtId="0" fontId="6" fillId="10" borderId="19" xfId="0" applyFont="1" applyFill="1" applyBorder="1"/>
    <xf numFmtId="0" fontId="6" fillId="10" borderId="27" xfId="0" applyFont="1" applyFill="1" applyBorder="1"/>
    <xf numFmtId="0" fontId="6" fillId="10" borderId="17" xfId="0" applyFont="1" applyFill="1" applyBorder="1"/>
    <xf numFmtId="0" fontId="6" fillId="10" borderId="28" xfId="0" applyFont="1" applyFill="1" applyBorder="1"/>
    <xf numFmtId="0" fontId="0" fillId="12" borderId="20" xfId="0" applyFill="1" applyBorder="1"/>
    <xf numFmtId="0" fontId="0" fillId="11" borderId="20" xfId="0" applyFill="1" applyBorder="1"/>
    <xf numFmtId="0" fontId="7" fillId="10" borderId="26" xfId="0" applyFont="1" applyFill="1" applyBorder="1"/>
    <xf numFmtId="4" fontId="0" fillId="0" borderId="0" xfId="0" applyNumberFormat="1" applyFill="1" applyAlignment="1">
      <alignment horizontal="center"/>
    </xf>
    <xf numFmtId="4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4" borderId="10" xfId="0" applyFill="1" applyBorder="1" applyAlignment="1">
      <alignment horizontal="center"/>
    </xf>
    <xf numFmtId="0" fontId="0" fillId="4" borderId="0" xfId="0" applyFill="1"/>
    <xf numFmtId="4" fontId="0" fillId="4" borderId="6" xfId="0" applyNumberFormat="1" applyFill="1" applyBorder="1"/>
    <xf numFmtId="4" fontId="0" fillId="4" borderId="15" xfId="0" applyNumberFormat="1" applyFill="1" applyBorder="1"/>
    <xf numFmtId="4" fontId="0" fillId="3" borderId="15" xfId="0" applyNumberFormat="1" applyFill="1" applyBorder="1"/>
    <xf numFmtId="0" fontId="0" fillId="4" borderId="3" xfId="0" applyFill="1" applyBorder="1" applyAlignment="1">
      <alignment horizontal="center"/>
    </xf>
    <xf numFmtId="4" fontId="0" fillId="3" borderId="19" xfId="0" applyNumberFormat="1" applyFill="1" applyBorder="1"/>
    <xf numFmtId="0" fontId="0" fillId="3" borderId="3" xfId="0" applyFill="1" applyBorder="1"/>
    <xf numFmtId="0" fontId="0" fillId="3" borderId="19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8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17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13" borderId="20" xfId="0" applyFill="1" applyBorder="1" applyAlignment="1">
      <alignment horizontal="center"/>
    </xf>
    <xf numFmtId="0" fontId="0" fillId="6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0" fillId="13" borderId="0" xfId="0" applyFill="1" applyAlignment="1">
      <alignment horizontal="center"/>
    </xf>
    <xf numFmtId="0" fontId="0" fillId="7" borderId="0" xfId="0" applyFill="1"/>
    <xf numFmtId="4" fontId="0" fillId="3" borderId="31" xfId="0" applyNumberFormat="1" applyFill="1" applyBorder="1"/>
    <xf numFmtId="0" fontId="0" fillId="3" borderId="20" xfId="0" applyFill="1" applyBorder="1"/>
    <xf numFmtId="0" fontId="0" fillId="6" borderId="20" xfId="0" applyFill="1" applyBorder="1" applyAlignment="1">
      <alignment horizontal="left"/>
    </xf>
    <xf numFmtId="0" fontId="0" fillId="0" borderId="20" xfId="0" applyFill="1" applyBorder="1"/>
    <xf numFmtId="4" fontId="0" fillId="3" borderId="20" xfId="0" applyNumberFormat="1" applyFill="1" applyBorder="1"/>
    <xf numFmtId="0" fontId="0" fillId="13" borderId="20" xfId="0" applyFill="1" applyBorder="1" applyAlignment="1">
      <alignment horizontal="left"/>
    </xf>
    <xf numFmtId="0" fontId="0" fillId="8" borderId="20" xfId="0" applyFill="1" applyBorder="1" applyAlignment="1">
      <alignment horizontal="left"/>
    </xf>
    <xf numFmtId="0" fontId="0" fillId="6" borderId="20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2" xfId="0" applyFill="1" applyBorder="1"/>
    <xf numFmtId="4" fontId="0" fillId="0" borderId="6" xfId="0" applyNumberFormat="1" applyFill="1" applyBorder="1" applyAlignment="1">
      <alignment horizontal="center"/>
    </xf>
    <xf numFmtId="0" fontId="0" fillId="10" borderId="26" xfId="0" applyFill="1" applyBorder="1" applyAlignment="1">
      <alignment horizontal="center"/>
    </xf>
    <xf numFmtId="0" fontId="0" fillId="12" borderId="30" xfId="0" applyFill="1" applyBorder="1" applyAlignment="1">
      <alignment horizontal="center"/>
    </xf>
    <xf numFmtId="0" fontId="0" fillId="10" borderId="32" xfId="0" applyFill="1" applyBorder="1"/>
    <xf numFmtId="0" fontId="0" fillId="10" borderId="0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4" fontId="0" fillId="10" borderId="6" xfId="0" applyNumberFormat="1" applyFill="1" applyBorder="1"/>
    <xf numFmtId="4" fontId="0" fillId="10" borderId="15" xfId="0" applyNumberFormat="1" applyFill="1" applyBorder="1"/>
    <xf numFmtId="4" fontId="0" fillId="10" borderId="0" xfId="0" applyNumberFormat="1" applyFill="1" applyBorder="1"/>
    <xf numFmtId="0" fontId="0" fillId="0" borderId="18" xfId="0" applyBorder="1"/>
    <xf numFmtId="0" fontId="0" fillId="0" borderId="26" xfId="0" applyBorder="1"/>
    <xf numFmtId="0" fontId="0" fillId="0" borderId="24" xfId="0" applyBorder="1"/>
    <xf numFmtId="0" fontId="0" fillId="0" borderId="30" xfId="0" applyBorder="1"/>
    <xf numFmtId="0" fontId="0" fillId="0" borderId="27" xfId="0" applyBorder="1"/>
    <xf numFmtId="0" fontId="0" fillId="0" borderId="17" xfId="0" applyBorder="1"/>
    <xf numFmtId="0" fontId="0" fillId="0" borderId="28" xfId="0" applyBorder="1"/>
    <xf numFmtId="0" fontId="0" fillId="0" borderId="24" xfId="0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17" xfId="0" applyNumberFormat="1" applyBorder="1" applyAlignment="1">
      <alignment horizontal="center"/>
    </xf>
    <xf numFmtId="0" fontId="0" fillId="0" borderId="0" xfId="0" applyAlignment="1">
      <alignment horizontal="center"/>
    </xf>
    <xf numFmtId="4" fontId="0" fillId="0" borderId="17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2" fillId="0" borderId="0" xfId="0" applyFont="1" applyAlignment="1">
      <alignment horizontal="left" vertical="top"/>
    </xf>
    <xf numFmtId="0" fontId="2" fillId="0" borderId="33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2" fillId="0" borderId="39" xfId="0" applyFont="1" applyBorder="1" applyAlignment="1">
      <alignment horizontal="left" vertical="top"/>
    </xf>
    <xf numFmtId="0" fontId="2" fillId="0" borderId="40" xfId="0" applyFont="1" applyBorder="1" applyAlignment="1">
      <alignment horizontal="left" vertical="top"/>
    </xf>
    <xf numFmtId="0" fontId="2" fillId="0" borderId="36" xfId="0" applyFont="1" applyBorder="1" applyAlignment="1">
      <alignment horizontal="left" vertical="top"/>
    </xf>
    <xf numFmtId="0" fontId="2" fillId="0" borderId="38" xfId="0" applyFont="1" applyBorder="1" applyAlignment="1">
      <alignment horizontal="left" vertical="top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2" fillId="0" borderId="41" xfId="0" applyFont="1" applyBorder="1" applyAlignment="1">
      <alignment horizontal="left" vertical="top"/>
    </xf>
    <xf numFmtId="0" fontId="2" fillId="0" borderId="42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11" fillId="0" borderId="44" xfId="0" applyFont="1" applyBorder="1"/>
    <xf numFmtId="0" fontId="11" fillId="0" borderId="0" xfId="0" applyFont="1"/>
    <xf numFmtId="0" fontId="11" fillId="0" borderId="45" xfId="0" applyFont="1" applyBorder="1"/>
    <xf numFmtId="0" fontId="11" fillId="0" borderId="46" xfId="0" applyFont="1" applyBorder="1"/>
    <xf numFmtId="0" fontId="0" fillId="0" borderId="47" xfId="0" applyBorder="1"/>
    <xf numFmtId="0" fontId="0" fillId="0" borderId="48" xfId="0" applyBorder="1"/>
    <xf numFmtId="0" fontId="12" fillId="0" borderId="48" xfId="0" applyFont="1" applyBorder="1"/>
    <xf numFmtId="0" fontId="0" fillId="0" borderId="46" xfId="0" applyBorder="1"/>
    <xf numFmtId="0" fontId="5" fillId="0" borderId="47" xfId="0" applyFont="1" applyBorder="1"/>
    <xf numFmtId="0" fontId="5" fillId="0" borderId="48" xfId="0" applyFont="1" applyBorder="1"/>
    <xf numFmtId="0" fontId="5" fillId="0" borderId="46" xfId="0" applyFont="1" applyBorder="1"/>
    <xf numFmtId="0" fontId="11" fillId="0" borderId="49" xfId="0" applyFont="1" applyBorder="1" applyAlignment="1">
      <alignment horizontal="center"/>
    </xf>
    <xf numFmtId="0" fontId="11" fillId="0" borderId="50" xfId="0" applyFont="1" applyBorder="1"/>
    <xf numFmtId="0" fontId="11" fillId="0" borderId="51" xfId="0" applyFont="1" applyBorder="1" applyAlignment="1">
      <alignment horizontal="center"/>
    </xf>
    <xf numFmtId="0" fontId="0" fillId="0" borderId="52" xfId="0" applyBorder="1"/>
    <xf numFmtId="0" fontId="11" fillId="0" borderId="42" xfId="0" applyFont="1" applyBorder="1"/>
    <xf numFmtId="0" fontId="0" fillId="0" borderId="53" xfId="0" applyBorder="1"/>
    <xf numFmtId="0" fontId="0" fillId="0" borderId="49" xfId="0" applyBorder="1"/>
    <xf numFmtId="0" fontId="5" fillId="0" borderId="54" xfId="0" applyFont="1" applyBorder="1"/>
    <xf numFmtId="0" fontId="5" fillId="0" borderId="0" xfId="0" applyFont="1" applyBorder="1"/>
    <xf numFmtId="0" fontId="11" fillId="0" borderId="0" xfId="0" applyFont="1" applyBorder="1"/>
    <xf numFmtId="0" fontId="5" fillId="0" borderId="51" xfId="0" applyFont="1" applyBorder="1"/>
    <xf numFmtId="0" fontId="11" fillId="0" borderId="42" xfId="0" applyFont="1" applyBorder="1" applyAlignment="1">
      <alignment horizontal="center"/>
    </xf>
    <xf numFmtId="0" fontId="11" fillId="0" borderId="49" xfId="0" applyFont="1" applyBorder="1"/>
    <xf numFmtId="0" fontId="11" fillId="0" borderId="50" xfId="0" applyFont="1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5" fillId="0" borderId="57" xfId="0" applyFont="1" applyBorder="1"/>
    <xf numFmtId="0" fontId="5" fillId="0" borderId="34" xfId="0" applyFont="1" applyBorder="1"/>
    <xf numFmtId="0" fontId="5" fillId="0" borderId="35" xfId="0" applyFont="1" applyBorder="1"/>
    <xf numFmtId="0" fontId="5" fillId="0" borderId="58" xfId="0" applyFont="1" applyBorder="1"/>
    <xf numFmtId="0" fontId="0" fillId="0" borderId="58" xfId="0" applyBorder="1"/>
    <xf numFmtId="0" fontId="0" fillId="0" borderId="54" xfId="0" applyBorder="1"/>
    <xf numFmtId="0" fontId="0" fillId="0" borderId="51" xfId="0" applyBorder="1"/>
    <xf numFmtId="0" fontId="11" fillId="0" borderId="59" xfId="0" applyFont="1" applyBorder="1" applyAlignment="1">
      <alignment horizontal="center"/>
    </xf>
    <xf numFmtId="0" fontId="11" fillId="0" borderId="60" xfId="0" applyFont="1" applyBorder="1"/>
    <xf numFmtId="0" fontId="11" fillId="0" borderId="61" xfId="0" applyFont="1" applyBorder="1" applyAlignment="1">
      <alignment horizontal="center"/>
    </xf>
    <xf numFmtId="0" fontId="11" fillId="0" borderId="62" xfId="0" applyFont="1" applyBorder="1"/>
    <xf numFmtId="0" fontId="11" fillId="0" borderId="63" xfId="0" applyFont="1" applyBorder="1" applyAlignment="1">
      <alignment horizontal="center"/>
    </xf>
    <xf numFmtId="0" fontId="11" fillId="0" borderId="63" xfId="0" applyFont="1" applyBorder="1"/>
    <xf numFmtId="0" fontId="11" fillId="0" borderId="64" xfId="0" applyFont="1" applyBorder="1"/>
    <xf numFmtId="0" fontId="11" fillId="0" borderId="65" xfId="0" applyFont="1" applyBorder="1"/>
    <xf numFmtId="0" fontId="11" fillId="0" borderId="66" xfId="0" applyFont="1" applyBorder="1" applyAlignment="1">
      <alignment horizontal="center"/>
    </xf>
    <xf numFmtId="0" fontId="11" fillId="0" borderId="66" xfId="0" applyFont="1" applyBorder="1"/>
    <xf numFmtId="0" fontId="11" fillId="0" borderId="61" xfId="0" applyFont="1" applyBorder="1"/>
    <xf numFmtId="0" fontId="11" fillId="0" borderId="63" xfId="0" applyFont="1" applyBorder="1" applyAlignment="1">
      <alignment horizontal="center" vertical="top"/>
    </xf>
    <xf numFmtId="0" fontId="11" fillId="0" borderId="63" xfId="0" applyFont="1" applyBorder="1" applyAlignment="1">
      <alignment vertical="top"/>
    </xf>
    <xf numFmtId="0" fontId="11" fillId="0" borderId="67" xfId="0" applyFont="1" applyBorder="1"/>
    <xf numFmtId="0" fontId="11" fillId="0" borderId="63" xfId="0" applyFont="1" applyBorder="1" applyAlignment="1">
      <alignment horizontal="left" vertical="top"/>
    </xf>
    <xf numFmtId="0" fontId="11" fillId="0" borderId="68" xfId="0" applyFont="1" applyBorder="1"/>
    <xf numFmtId="0" fontId="0" fillId="0" borderId="69" xfId="0" applyBorder="1"/>
    <xf numFmtId="0" fontId="0" fillId="14" borderId="49" xfId="0" applyFill="1" applyBorder="1"/>
    <xf numFmtId="0" fontId="0" fillId="14" borderId="0" xfId="0" applyFill="1"/>
    <xf numFmtId="0" fontId="0" fillId="14" borderId="47" xfId="0" applyFill="1" applyBorder="1"/>
    <xf numFmtId="0" fontId="0" fillId="14" borderId="46" xfId="0" applyFill="1" applyBorder="1"/>
    <xf numFmtId="0" fontId="0" fillId="14" borderId="48" xfId="0" applyFill="1" applyBorder="1"/>
    <xf numFmtId="0" fontId="0" fillId="14" borderId="70" xfId="0" applyFill="1" applyBorder="1"/>
    <xf numFmtId="0" fontId="0" fillId="14" borderId="71" xfId="0" applyFill="1" applyBorder="1"/>
    <xf numFmtId="0" fontId="0" fillId="0" borderId="70" xfId="0" applyBorder="1"/>
    <xf numFmtId="0" fontId="0" fillId="14" borderId="54" xfId="0" applyFill="1" applyBorder="1"/>
    <xf numFmtId="0" fontId="0" fillId="14" borderId="51" xfId="0" applyFill="1" applyBorder="1"/>
    <xf numFmtId="0" fontId="0" fillId="14" borderId="0" xfId="0" applyFill="1" applyBorder="1"/>
    <xf numFmtId="0" fontId="0" fillId="14" borderId="59" xfId="0" applyFill="1" applyBorder="1"/>
    <xf numFmtId="0" fontId="0" fillId="14" borderId="62" xfId="0" applyFill="1" applyBorder="1"/>
    <xf numFmtId="0" fontId="0" fillId="14" borderId="61" xfId="0" applyFill="1" applyBorder="1"/>
    <xf numFmtId="0" fontId="0" fillId="14" borderId="63" xfId="0" applyFill="1" applyBorder="1"/>
    <xf numFmtId="0" fontId="0" fillId="14" borderId="67" xfId="0" applyFill="1" applyBorder="1"/>
    <xf numFmtId="0" fontId="0" fillId="0" borderId="54" xfId="0" applyBorder="1" applyAlignment="1"/>
    <xf numFmtId="0" fontId="0" fillId="0" borderId="0" xfId="0" applyBorder="1" applyAlignment="1"/>
    <xf numFmtId="0" fontId="0" fillId="0" borderId="70" xfId="0" applyBorder="1" applyAlignment="1"/>
    <xf numFmtId="0" fontId="0" fillId="14" borderId="47" xfId="0" applyFill="1" applyBorder="1" applyAlignment="1"/>
    <xf numFmtId="0" fontId="0" fillId="14" borderId="48" xfId="0" applyFill="1" applyBorder="1" applyAlignment="1"/>
    <xf numFmtId="0" fontId="0" fillId="14" borderId="71" xfId="0" applyFill="1" applyBorder="1" applyAlignment="1"/>
    <xf numFmtId="0" fontId="13" fillId="15" borderId="0" xfId="93"/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164" fontId="0" fillId="0" borderId="0" xfId="0" applyNumberFormat="1"/>
    <xf numFmtId="164" fontId="16" fillId="0" borderId="0" xfId="0" applyNumberFormat="1" applyFont="1"/>
    <xf numFmtId="4" fontId="16" fillId="0" borderId="17" xfId="0" applyNumberFormat="1" applyFont="1" applyBorder="1"/>
    <xf numFmtId="164" fontId="0" fillId="0" borderId="72" xfId="0" applyNumberFormat="1" applyBorder="1"/>
    <xf numFmtId="164" fontId="16" fillId="0" borderId="72" xfId="0" applyNumberFormat="1" applyFont="1" applyBorder="1"/>
    <xf numFmtId="0" fontId="16" fillId="0" borderId="0" xfId="0" applyFont="1" applyAlignment="1">
      <alignment horizontal="center"/>
    </xf>
    <xf numFmtId="0" fontId="0" fillId="0" borderId="0" xfId="0" applyBorder="1" applyAlignment="1">
      <alignment vertical="center" wrapText="1" shrinkToFit="1"/>
    </xf>
    <xf numFmtId="0" fontId="0" fillId="0" borderId="0" xfId="0" applyBorder="1" applyAlignment="1">
      <alignment vertical="center" wrapText="1"/>
    </xf>
    <xf numFmtId="164" fontId="0" fillId="0" borderId="0" xfId="0" applyNumberFormat="1" applyBorder="1"/>
    <xf numFmtId="164" fontId="0" fillId="0" borderId="17" xfId="0" applyNumberFormat="1" applyBorder="1"/>
    <xf numFmtId="0" fontId="0" fillId="0" borderId="0" xfId="0" applyFont="1"/>
    <xf numFmtId="164" fontId="0" fillId="0" borderId="72" xfId="0" applyNumberFormat="1" applyFont="1" applyBorder="1"/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0" fillId="3" borderId="26" xfId="0" applyFill="1" applyBorder="1" applyAlignment="1">
      <alignment horizontal="left" vertical="top"/>
    </xf>
    <xf numFmtId="0" fontId="0" fillId="3" borderId="24" xfId="0" applyFill="1" applyBorder="1" applyAlignment="1">
      <alignment horizontal="left" vertical="top"/>
    </xf>
    <xf numFmtId="0" fontId="0" fillId="3" borderId="18" xfId="0" applyFill="1" applyBorder="1" applyAlignment="1">
      <alignment horizontal="left" vertical="top"/>
    </xf>
    <xf numFmtId="0" fontId="0" fillId="3" borderId="3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3" borderId="19" xfId="0" applyFill="1" applyBorder="1" applyAlignment="1">
      <alignment horizontal="left" vertical="top"/>
    </xf>
    <xf numFmtId="0" fontId="0" fillId="3" borderId="27" xfId="0" applyFill="1" applyBorder="1" applyAlignment="1">
      <alignment horizontal="left" vertical="top"/>
    </xf>
    <xf numFmtId="0" fontId="0" fillId="3" borderId="17" xfId="0" applyFill="1" applyBorder="1" applyAlignment="1">
      <alignment horizontal="left" vertical="top"/>
    </xf>
    <xf numFmtId="0" fontId="0" fillId="3" borderId="28" xfId="0" applyFill="1" applyBorder="1" applyAlignment="1">
      <alignment horizontal="left" vertical="top"/>
    </xf>
    <xf numFmtId="0" fontId="0" fillId="8" borderId="26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9" borderId="0" xfId="0" applyFill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0" fillId="9" borderId="17" xfId="0" applyFill="1" applyBorder="1" applyAlignment="1">
      <alignment horizontal="left" vertical="top"/>
    </xf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6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6" fillId="0" borderId="24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72" xfId="0" applyBorder="1"/>
    <xf numFmtId="0" fontId="0" fillId="0" borderId="0" xfId="0" applyAlignment="1">
      <alignment horizontal="center" vertical="center"/>
    </xf>
  </cellXfs>
  <cellStyles count="96">
    <cellStyle name="Correcto" xfId="93" builtinId="26"/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4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5" builtinId="9" hidden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76199</xdr:rowOff>
    </xdr:from>
    <xdr:to>
      <xdr:col>3</xdr:col>
      <xdr:colOff>9525</xdr:colOff>
      <xdr:row>18</xdr:row>
      <xdr:rowOff>165100</xdr:rowOff>
    </xdr:to>
    <xdr:sp macro="" textlink="">
      <xdr:nvSpPr>
        <xdr:cNvPr id="2" name="Rectángulo redondeado 1"/>
        <xdr:cNvSpPr/>
      </xdr:nvSpPr>
      <xdr:spPr>
        <a:xfrm>
          <a:off x="835025" y="1142999"/>
          <a:ext cx="1651000" cy="2120901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19050</xdr:colOff>
      <xdr:row>7</xdr:row>
      <xdr:rowOff>19050</xdr:rowOff>
    </xdr:from>
    <xdr:to>
      <xdr:col>6</xdr:col>
      <xdr:colOff>9525</xdr:colOff>
      <xdr:row>19</xdr:row>
      <xdr:rowOff>0</xdr:rowOff>
    </xdr:to>
    <xdr:sp macro="" textlink="">
      <xdr:nvSpPr>
        <xdr:cNvPr id="3" name="Rectángulo redondeado 2"/>
        <xdr:cNvSpPr/>
      </xdr:nvSpPr>
      <xdr:spPr>
        <a:xfrm>
          <a:off x="2495550" y="1162050"/>
          <a:ext cx="2670175" cy="211455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0</xdr:colOff>
      <xdr:row>7</xdr:row>
      <xdr:rowOff>9525</xdr:rowOff>
    </xdr:from>
    <xdr:to>
      <xdr:col>7</xdr:col>
      <xdr:colOff>749300</xdr:colOff>
      <xdr:row>19</xdr:row>
      <xdr:rowOff>0</xdr:rowOff>
    </xdr:to>
    <xdr:sp macro="" textlink="">
      <xdr:nvSpPr>
        <xdr:cNvPr id="5" name="Rectángulo redondeado 4"/>
        <xdr:cNvSpPr/>
      </xdr:nvSpPr>
      <xdr:spPr>
        <a:xfrm>
          <a:off x="5156200" y="1152525"/>
          <a:ext cx="1574800" cy="21240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*</a:t>
          </a:r>
        </a:p>
      </xdr:txBody>
    </xdr:sp>
    <xdr:clientData/>
  </xdr:twoCellAnchor>
  <xdr:twoCellAnchor>
    <xdr:from>
      <xdr:col>8</xdr:col>
      <xdr:colOff>47625</xdr:colOff>
      <xdr:row>7</xdr:row>
      <xdr:rowOff>0</xdr:rowOff>
    </xdr:from>
    <xdr:to>
      <xdr:col>11</xdr:col>
      <xdr:colOff>28575</xdr:colOff>
      <xdr:row>19</xdr:row>
      <xdr:rowOff>0</xdr:rowOff>
    </xdr:to>
    <xdr:sp macro="" textlink="">
      <xdr:nvSpPr>
        <xdr:cNvPr id="7" name="Rectángulo redondeado 6"/>
        <xdr:cNvSpPr/>
      </xdr:nvSpPr>
      <xdr:spPr>
        <a:xfrm>
          <a:off x="6854825" y="1143000"/>
          <a:ext cx="2457450" cy="21336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Ruler="0" workbookViewId="0">
      <selection activeCell="B1" sqref="B1:E1"/>
    </sheetView>
  </sheetViews>
  <sheetFormatPr baseColWidth="10" defaultRowHeight="14" x14ac:dyDescent="0"/>
  <cols>
    <col min="1" max="1" width="18.83203125" customWidth="1"/>
    <col min="2" max="2" width="12.6640625" bestFit="1" customWidth="1"/>
    <col min="4" max="4" width="31.83203125" bestFit="1" customWidth="1"/>
    <col min="5" max="5" width="12.6640625" bestFit="1" customWidth="1"/>
    <col min="6" max="6" width="52.83203125" customWidth="1"/>
    <col min="7" max="7" width="17.5" customWidth="1"/>
    <col min="8" max="8" width="15.6640625" customWidth="1"/>
    <col min="9" max="10" width="5.1640625" customWidth="1"/>
    <col min="11" max="11" width="32" customWidth="1"/>
    <col min="12" max="12" width="18.83203125" customWidth="1"/>
    <col min="13" max="13" width="14.5" customWidth="1"/>
    <col min="14" max="14" width="4.5" bestFit="1" customWidth="1"/>
    <col min="15" max="15" width="6.33203125" customWidth="1"/>
  </cols>
  <sheetData>
    <row r="1" spans="1:10">
      <c r="B1" s="285" t="s">
        <v>254</v>
      </c>
      <c r="C1" s="285"/>
      <c r="D1" s="285"/>
      <c r="E1" s="285"/>
    </row>
    <row r="2" spans="1:10">
      <c r="B2" s="71"/>
    </row>
    <row r="3" spans="1:10">
      <c r="A3" t="s">
        <v>0</v>
      </c>
      <c r="B3" s="71"/>
    </row>
    <row r="4" spans="1:10">
      <c r="A4" t="s">
        <v>236</v>
      </c>
      <c r="B4" s="71"/>
      <c r="D4" s="69">
        <v>50000</v>
      </c>
    </row>
    <row r="5" spans="1:10">
      <c r="A5" t="s">
        <v>235</v>
      </c>
      <c r="B5" s="71">
        <v>10</v>
      </c>
      <c r="C5" t="s">
        <v>87</v>
      </c>
      <c r="D5" s="69">
        <v>500</v>
      </c>
      <c r="E5" t="s">
        <v>88</v>
      </c>
    </row>
    <row r="6" spans="1:10">
      <c r="A6" t="s">
        <v>89</v>
      </c>
      <c r="B6" s="71"/>
      <c r="D6" s="69">
        <v>2320</v>
      </c>
    </row>
    <row r="7" spans="1:10">
      <c r="A7" t="s">
        <v>90</v>
      </c>
      <c r="B7" s="71"/>
      <c r="D7" s="69">
        <v>480</v>
      </c>
    </row>
    <row r="8" spans="1:10">
      <c r="A8" t="s">
        <v>91</v>
      </c>
      <c r="B8" s="71"/>
      <c r="D8" s="69">
        <v>320</v>
      </c>
    </row>
    <row r="9" spans="1:10">
      <c r="A9" t="s">
        <v>92</v>
      </c>
      <c r="B9" s="71"/>
      <c r="D9" s="69">
        <v>5480</v>
      </c>
    </row>
    <row r="10" spans="1:10">
      <c r="A10" t="s">
        <v>111</v>
      </c>
      <c r="B10" s="71"/>
      <c r="D10" s="69">
        <f>(D4+D6+D7)+(D5*B5)-D8-D9</f>
        <v>52000</v>
      </c>
    </row>
    <row r="11" spans="1:10">
      <c r="A11" t="s">
        <v>93</v>
      </c>
      <c r="B11" s="71">
        <v>10</v>
      </c>
      <c r="C11" t="s">
        <v>94</v>
      </c>
      <c r="D11" s="69">
        <v>550</v>
      </c>
      <c r="E11" t="s">
        <v>95</v>
      </c>
      <c r="F11" t="s">
        <v>96</v>
      </c>
      <c r="G11" t="s">
        <v>108</v>
      </c>
    </row>
    <row r="12" spans="1:10">
      <c r="A12" t="s">
        <v>97</v>
      </c>
      <c r="B12" s="71"/>
      <c r="D12" s="69">
        <v>500</v>
      </c>
      <c r="F12" t="s">
        <v>98</v>
      </c>
    </row>
    <row r="13" spans="1:10">
      <c r="A13" t="s">
        <v>99</v>
      </c>
      <c r="B13" s="71">
        <v>15</v>
      </c>
      <c r="C13" t="s">
        <v>94</v>
      </c>
      <c r="D13" s="69">
        <v>5000</v>
      </c>
      <c r="E13" t="s">
        <v>88</v>
      </c>
      <c r="F13" t="s">
        <v>118</v>
      </c>
    </row>
    <row r="14" spans="1:10">
      <c r="A14" t="s">
        <v>100</v>
      </c>
      <c r="B14" s="71"/>
      <c r="D14" s="69">
        <v>1000</v>
      </c>
      <c r="F14" t="s">
        <v>96</v>
      </c>
      <c r="G14" s="70">
        <v>0.7</v>
      </c>
      <c r="H14" t="s">
        <v>101</v>
      </c>
      <c r="I14" s="70">
        <v>0.3</v>
      </c>
      <c r="J14" t="s">
        <v>102</v>
      </c>
    </row>
    <row r="15" spans="1:10">
      <c r="A15" t="s">
        <v>103</v>
      </c>
      <c r="B15" s="71">
        <v>10</v>
      </c>
      <c r="C15" t="s">
        <v>87</v>
      </c>
      <c r="D15" s="69">
        <v>600</v>
      </c>
      <c r="E15" t="s">
        <v>88</v>
      </c>
      <c r="F15" t="s">
        <v>96</v>
      </c>
      <c r="G15" t="s">
        <v>105</v>
      </c>
    </row>
    <row r="16" spans="1:10">
      <c r="A16" t="s">
        <v>126</v>
      </c>
      <c r="B16" s="71">
        <v>2</v>
      </c>
      <c r="C16" t="s">
        <v>87</v>
      </c>
      <c r="D16" s="69">
        <v>550</v>
      </c>
      <c r="E16" t="s">
        <v>88</v>
      </c>
    </row>
    <row r="17" spans="1:7">
      <c r="A17" t="s">
        <v>104</v>
      </c>
      <c r="B17" s="71">
        <v>13</v>
      </c>
      <c r="C17" t="s">
        <v>87</v>
      </c>
      <c r="D17" s="69">
        <v>1150</v>
      </c>
      <c r="E17" t="s">
        <v>88</v>
      </c>
      <c r="F17" t="s">
        <v>96</v>
      </c>
      <c r="G17" t="s">
        <v>105</v>
      </c>
    </row>
    <row r="18" spans="1:7">
      <c r="A18" t="s">
        <v>106</v>
      </c>
      <c r="B18" s="71">
        <v>5</v>
      </c>
      <c r="C18" t="s">
        <v>87</v>
      </c>
      <c r="D18" s="69">
        <v>650</v>
      </c>
      <c r="E18" t="s">
        <v>88</v>
      </c>
      <c r="F18" t="s">
        <v>96</v>
      </c>
      <c r="G18" t="s">
        <v>105</v>
      </c>
    </row>
    <row r="19" spans="1:7">
      <c r="A19" t="s">
        <v>107</v>
      </c>
      <c r="B19" s="71">
        <v>2</v>
      </c>
      <c r="C19" t="s">
        <v>94</v>
      </c>
      <c r="D19" s="69">
        <v>550</v>
      </c>
      <c r="E19" t="s">
        <v>88</v>
      </c>
      <c r="F19" t="s">
        <v>109</v>
      </c>
    </row>
  </sheetData>
  <mergeCells count="1">
    <mergeCell ref="B1:E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abSelected="1" showRuler="0" topLeftCell="A89" workbookViewId="0">
      <selection activeCell="E127" sqref="E127"/>
    </sheetView>
  </sheetViews>
  <sheetFormatPr baseColWidth="10" defaultRowHeight="14" x14ac:dyDescent="0"/>
  <cols>
    <col min="1" max="1" width="36.1640625" customWidth="1"/>
  </cols>
  <sheetData>
    <row r="1" spans="1:3">
      <c r="A1" t="s">
        <v>159</v>
      </c>
      <c r="B1" s="169" t="s">
        <v>46</v>
      </c>
      <c r="C1" s="169" t="s">
        <v>47</v>
      </c>
    </row>
    <row r="3" spans="1:3">
      <c r="A3" s="326" t="s">
        <v>160</v>
      </c>
      <c r="B3" s="326"/>
      <c r="C3" s="326"/>
    </row>
    <row r="4" spans="1:3">
      <c r="A4" t="str">
        <f>'DIARIO TABULAR POLIZA EGRESO'!B16</f>
        <v>GASTOS DE ADMON</v>
      </c>
      <c r="B4">
        <f>'DIARIO TABULAR POLIZA EGRESO'!C16</f>
        <v>700</v>
      </c>
    </row>
    <row r="5" spans="1:3">
      <c r="A5" t="str">
        <f>'DIARIO TABULAR POLIZA EGRESO'!B17</f>
        <v>GASTOS DE VENTA</v>
      </c>
      <c r="B5">
        <f>'DIARIO TABULAR POLIZA EGRESO'!C17</f>
        <v>300</v>
      </c>
    </row>
    <row r="6" spans="1:3">
      <c r="A6" t="str">
        <f>'DIARIO TABULAR POLIZA EGRESO'!B18</f>
        <v>IVA ACREDITABLE</v>
      </c>
      <c r="B6">
        <f>'DIARIO TABULAR POLIZA EGRESO'!C18</f>
        <v>1640</v>
      </c>
    </row>
    <row r="7" spans="1:3">
      <c r="A7" t="str">
        <f>'DIARIO TABULAR POLIZA EGRESO'!B19</f>
        <v>ALMACEN</v>
      </c>
      <c r="B7">
        <f>'DIARIO TABULAR POLIZA EGRESO'!C19</f>
        <v>9250</v>
      </c>
    </row>
    <row r="8" spans="1:3">
      <c r="A8" t="str">
        <f>'DIARIO TABULAR POLIZA EGRESO'!B20</f>
        <v>VENTAS</v>
      </c>
      <c r="B8">
        <f>'DIARIO TABULAR POLIZA EGRESO'!C20</f>
        <v>10000</v>
      </c>
    </row>
    <row r="9" spans="1:3">
      <c r="A9" t="str">
        <f>'DIARIO TABULAR POLIZA EGRESO'!B21</f>
        <v>IVA TRASLADADO</v>
      </c>
      <c r="B9">
        <f>'DIARIO TABULAR POLIZA EGRESO'!C21</f>
        <v>1600</v>
      </c>
    </row>
    <row r="10" spans="1:3">
      <c r="A10" s="173" t="str">
        <f>'DIARIO TABULAR POLIZA EGRESO'!B22</f>
        <v>BANCOS</v>
      </c>
      <c r="C10">
        <f>'DIARIO TABULAR POLIZA EGRESO'!D22</f>
        <v>23490</v>
      </c>
    </row>
    <row r="11" spans="1:3">
      <c r="A11" s="61" t="s">
        <v>240</v>
      </c>
    </row>
    <row r="12" spans="1:3">
      <c r="A12" s="326" t="s">
        <v>161</v>
      </c>
      <c r="B12" s="326"/>
      <c r="C12" s="326"/>
    </row>
    <row r="13" spans="1:3">
      <c r="A13" t="str">
        <f>'DIARIO TABULAR POLIZA DIARIO'!B19</f>
        <v>ALMACEN</v>
      </c>
      <c r="B13">
        <f>'DIARIO TABULAR POLIZA DIARIO'!C19</f>
        <v>12100</v>
      </c>
    </row>
    <row r="14" spans="1:3">
      <c r="A14" t="str">
        <f>'DIARIO TABULAR POLIZA DIARIO'!B20</f>
        <v>CLIENTES</v>
      </c>
      <c r="B14">
        <f>'DIARIO TABULAR POLIZA DIARIO'!C20</f>
        <v>2320</v>
      </c>
    </row>
    <row r="15" spans="1:3">
      <c r="A15" t="str">
        <f>'DIARIO TABULAR POLIZA DIARIO'!B21</f>
        <v>IVA PEND. ACREDITAR</v>
      </c>
      <c r="B15">
        <f>'DIARIO TABULAR POLIZA DIARIO'!C21</f>
        <v>1440</v>
      </c>
    </row>
    <row r="16" spans="1:3">
      <c r="A16" t="str">
        <f>'DIARIO TABULAR POLIZA DIARIO'!B22</f>
        <v>DEUDORES DIVER. CTA PTE.</v>
      </c>
      <c r="B16">
        <f>'DIARIO TABULAR POLIZA DIARIO'!C22</f>
        <v>50000</v>
      </c>
    </row>
    <row r="17" spans="1:3">
      <c r="A17" t="str">
        <f>'DIARIO TABULAR POLIZA DIARIO'!B23</f>
        <v>COSTO DE VENTA</v>
      </c>
      <c r="B17">
        <f>'DIARIO TABULAR POLIZA DIARIO'!C23</f>
        <v>15782.35294117647</v>
      </c>
    </row>
    <row r="18" spans="1:3">
      <c r="A18" t="str">
        <f>'DIARIO TABULAR POLIZA DIARIO'!B24</f>
        <v>PROVEEDORES</v>
      </c>
      <c r="B18">
        <f>'DIARIO TABULAR POLIZA DIARIO'!C24</f>
        <v>1276</v>
      </c>
    </row>
    <row r="19" spans="1:3">
      <c r="A19" s="173" t="str">
        <f>'DIARIO TABULAR POLIZA DIARIO'!B25</f>
        <v>IVA PEND. TRASLADAR</v>
      </c>
      <c r="C19">
        <f>'DIARIO TABULAR POLIZA DIARIO'!D25</f>
        <v>320</v>
      </c>
    </row>
    <row r="20" spans="1:3">
      <c r="A20" s="173" t="str">
        <f>'DIARIO TABULAR POLIZA DIARIO'!B26</f>
        <v>PROVEEDORES</v>
      </c>
      <c r="C20">
        <f>'DIARIO TABULAR POLIZA DIARIO'!D26</f>
        <v>11860</v>
      </c>
    </row>
    <row r="21" spans="1:3">
      <c r="A21" s="173" t="str">
        <f>'DIARIO TABULAR POLIZA DIARIO'!B27</f>
        <v>ACREEDORES DIVERSOS</v>
      </c>
      <c r="C21">
        <f>'DIARIO TABULAR POLIZA DIARIO'!D27</f>
        <v>580</v>
      </c>
    </row>
    <row r="22" spans="1:3">
      <c r="A22" s="173" t="str">
        <f>'DIARIO TABULAR POLIZA DIARIO'!B28</f>
        <v>ALMACEN</v>
      </c>
      <c r="C22">
        <f>'DIARIO TABULAR POLIZA DIARIO'!D28</f>
        <v>16882.352941176468</v>
      </c>
    </row>
    <row r="23" spans="1:3">
      <c r="A23" s="173" t="str">
        <f>'DIARIO TABULAR POLIZA DIARIO'!B29</f>
        <v>COSTO DE VENTA</v>
      </c>
      <c r="C23">
        <f>'DIARIO TABULAR POLIZA DIARIO'!D29</f>
        <v>1100</v>
      </c>
    </row>
    <row r="24" spans="1:3">
      <c r="A24" s="173" t="str">
        <f>'DIARIO TABULAR POLIZA DIARIO'!B30</f>
        <v>IVA PEND. ACREDITAR</v>
      </c>
      <c r="C24">
        <f>'DIARIO TABULAR POLIZA DIARIO'!D30</f>
        <v>176</v>
      </c>
    </row>
    <row r="25" spans="1:3">
      <c r="A25" s="173" t="str">
        <f>'DIARIO TABULAR POLIZA DIARIO'!B31</f>
        <v>CAPITAL</v>
      </c>
      <c r="C25">
        <f>'DIARIO TABULAR POLIZA DIARIO'!D31</f>
        <v>52000</v>
      </c>
    </row>
    <row r="26" spans="1:3">
      <c r="A26" t="s">
        <v>241</v>
      </c>
    </row>
    <row r="27" spans="1:3">
      <c r="A27" s="327" t="s">
        <v>162</v>
      </c>
      <c r="B27" s="327"/>
      <c r="C27" s="327"/>
    </row>
    <row r="28" spans="1:3">
      <c r="A28" t="str">
        <f>'DIARIO TABULAR POLIZA DE INGRES'!B15</f>
        <v>BANCOS</v>
      </c>
      <c r="B28">
        <f>'DIARIO TABULAR POLIZA DE INGRES'!C15</f>
        <v>154342</v>
      </c>
    </row>
    <row r="29" spans="1:3">
      <c r="A29" s="173" t="str">
        <f>'DIARIO TABULAR POLIZA DE INGRES'!B16</f>
        <v>DEUDORES DIVER. CTA PTE.</v>
      </c>
      <c r="C29">
        <f>'DIARIO TABULAR POLIZA DE INGRES'!D16</f>
        <v>50000</v>
      </c>
    </row>
    <row r="30" spans="1:3">
      <c r="A30" s="173" t="str">
        <f>'DIARIO TABULAR POLIZA DE INGRES'!B17</f>
        <v>IVA TRASLADADO</v>
      </c>
      <c r="C30">
        <f>'DIARIO TABULAR POLIZA DE INGRES'!D17</f>
        <v>14392</v>
      </c>
    </row>
    <row r="31" spans="1:3">
      <c r="A31" s="173" t="str">
        <f>'DIARIO TABULAR POLIZA DE INGRES'!B18</f>
        <v>VENTAS</v>
      </c>
      <c r="C31">
        <f>'DIARIO TABULAR POLIZA DE INGRES'!D18</f>
        <v>89950</v>
      </c>
    </row>
    <row r="32" spans="1:3">
      <c r="A32" s="173" t="s">
        <v>242</v>
      </c>
    </row>
    <row r="33" spans="1:3">
      <c r="A33" s="327" t="s">
        <v>163</v>
      </c>
      <c r="B33" s="327"/>
      <c r="C33" s="327"/>
    </row>
    <row r="34" spans="1:3">
      <c r="A34" t="str">
        <f>'HOJA DE TRABAJO'!D29</f>
        <v>GASTOS DE VENTA</v>
      </c>
      <c r="B34">
        <f>'HOJA DE TRABAJO'!S29</f>
        <v>200</v>
      </c>
    </row>
    <row r="35" spans="1:3">
      <c r="A35" t="str">
        <f>'HOJA DE TRABAJO'!D22</f>
        <v>IVA PEND. TRASLADAR</v>
      </c>
      <c r="B35">
        <f>'HOJA DE TRABAJO'!S22</f>
        <v>32</v>
      </c>
    </row>
    <row r="36" spans="1:3">
      <c r="A36" s="173" t="str">
        <f>'HOJA DE TRABAJO'!D32</f>
        <v>EST. PARA CUENTAS DE COB. DUD. DE CLIENTES</v>
      </c>
      <c r="C36">
        <f>'HOJA DE TRABAJO'!W31</f>
        <v>232</v>
      </c>
    </row>
    <row r="37" spans="1:3">
      <c r="A37" t="s">
        <v>243</v>
      </c>
      <c r="B37" s="1"/>
    </row>
    <row r="38" spans="1:3">
      <c r="A38" s="326" t="s">
        <v>244</v>
      </c>
      <c r="B38" s="326"/>
      <c r="C38" s="326"/>
    </row>
    <row r="39" spans="1:3">
      <c r="A39" t="str">
        <f>'HOJA DE TRABAJO'!D16</f>
        <v>IVA TRASLADADO</v>
      </c>
      <c r="B39">
        <f>'HOJA DE TRABAJO'!S16</f>
        <v>12792</v>
      </c>
    </row>
    <row r="40" spans="1:3">
      <c r="A40" s="173" t="str">
        <f>'HOJA DE TRABAJO'!D13</f>
        <v>IVA ACREDITABLE</v>
      </c>
      <c r="C40">
        <f>'HOJA DE TRABAJO'!W13</f>
        <v>1640</v>
      </c>
    </row>
    <row r="41" spans="1:3">
      <c r="A41" s="173" t="str">
        <f>'HOJA DE TRABAJO'!D33</f>
        <v>IVA A PAGAR</v>
      </c>
      <c r="C41">
        <f>'HOJA DE TRABAJO'!W33</f>
        <v>11152</v>
      </c>
    </row>
    <row r="42" spans="1:3">
      <c r="A42" t="s">
        <v>245</v>
      </c>
    </row>
    <row r="43" spans="1:3">
      <c r="A43" s="326" t="s">
        <v>246</v>
      </c>
      <c r="B43" s="326"/>
      <c r="C43" s="326"/>
    </row>
    <row r="44" spans="1:3">
      <c r="A44" t="str">
        <f>'HOJA DE TRABAJO'!D15</f>
        <v>VENTAS</v>
      </c>
      <c r="B44">
        <f>'HOJA DE TRABAJO'!AK15</f>
        <v>79950</v>
      </c>
    </row>
    <row r="45" spans="1:3">
      <c r="A45" t="str">
        <f>'CATALOGO DE CUENTAS'!B45</f>
        <v>Perdidas y Ganancias</v>
      </c>
      <c r="B45">
        <f>SUM(C46:C48)</f>
        <v>15882.35294117647</v>
      </c>
    </row>
    <row r="46" spans="1:3">
      <c r="A46" s="173" t="str">
        <f>'HOJA DE TRABAJO'!D20</f>
        <v>COSTO DE VENTA</v>
      </c>
      <c r="C46">
        <f>'HOJA DE TRABAJO'!AO20</f>
        <v>14682.35294117647</v>
      </c>
    </row>
    <row r="47" spans="1:3">
      <c r="A47" s="173" t="str">
        <f>'HOJA DE TRABAJO'!D29</f>
        <v>GASTOS DE VENTA</v>
      </c>
      <c r="C47">
        <f>'HOJA DE TRABAJO'!AO29</f>
        <v>500</v>
      </c>
    </row>
    <row r="48" spans="1:3">
      <c r="A48" s="173" t="str">
        <f>'HOJA DE TRABAJO'!D25</f>
        <v>GASTOS DE ADMON</v>
      </c>
      <c r="C48">
        <f>'HOJA DE TRABAJO'!AO25</f>
        <v>700</v>
      </c>
    </row>
    <row r="49" spans="1:3">
      <c r="A49" s="173" t="str">
        <f>'CATALOGO DE CUENTAS'!B45</f>
        <v>Perdidas y Ganancias</v>
      </c>
      <c r="C49">
        <f>SUM(B44)</f>
        <v>79950</v>
      </c>
    </row>
    <row r="50" spans="1:3">
      <c r="A50" s="61" t="s">
        <v>247</v>
      </c>
    </row>
    <row r="51" spans="1:3">
      <c r="A51" s="326" t="s">
        <v>249</v>
      </c>
      <c r="B51" s="326"/>
      <c r="C51" s="326"/>
    </row>
    <row r="52" spans="1:3">
      <c r="A52" t="str">
        <f>'CATALOGO DE CUENTAS'!B45</f>
        <v>Perdidas y Ganancias</v>
      </c>
      <c r="B52">
        <f>C49-B45</f>
        <v>64067.647058823532</v>
      </c>
    </row>
    <row r="53" spans="1:3">
      <c r="A53" s="173" t="str">
        <f>'HOJA DE TRABAJO'!D34</f>
        <v>UTILIDAD NETA DEL EJERCICIO</v>
      </c>
      <c r="C53">
        <f>'HOJA DE TRABAJO'!AO34</f>
        <v>64067.647058823532</v>
      </c>
    </row>
    <row r="54" spans="1:3">
      <c r="A54" t="s">
        <v>248</v>
      </c>
    </row>
    <row r="55" spans="1:3">
      <c r="A55" s="326" t="s">
        <v>249</v>
      </c>
      <c r="B55" s="326"/>
      <c r="C55" s="326"/>
    </row>
    <row r="56" spans="1:3">
      <c r="A56" t="str">
        <f>'HOJA DE TRABAJO'!D21</f>
        <v>PROVEEDORES</v>
      </c>
      <c r="B56">
        <f>'HOJA DE TRABAJO'!AX21</f>
        <v>10584</v>
      </c>
    </row>
    <row r="57" spans="1:3">
      <c r="A57" t="str">
        <f>'HOJA DE TRABAJO'!D23</f>
        <v>ACREEDORES DIVERSOS</v>
      </c>
      <c r="B57">
        <f>'HOJA DE TRABAJO'!AX23</f>
        <v>580</v>
      </c>
    </row>
    <row r="58" spans="1:3">
      <c r="A58" t="str">
        <f>'HOJA DE TRABAJO'!D22</f>
        <v>IVA PEND. TRASLADAR</v>
      </c>
      <c r="B58">
        <f>'HOJA DE TRABAJO'!AX22</f>
        <v>288</v>
      </c>
    </row>
    <row r="59" spans="1:3">
      <c r="A59" t="str">
        <f>'HOJA DE TRABAJO'!D24</f>
        <v>CAPITAL</v>
      </c>
      <c r="B59">
        <f>'HOJA DE TRABAJO'!AX24</f>
        <v>52000</v>
      </c>
    </row>
    <row r="60" spans="1:3">
      <c r="A60" t="str">
        <f>'HOJA DE TRABAJO'!D32</f>
        <v>EST. PARA CUENTAS DE COB. DUD. DE CLIENTES</v>
      </c>
      <c r="B60">
        <f>'HOJA DE TRABAJO'!AX32</f>
        <v>232</v>
      </c>
    </row>
    <row r="61" spans="1:3">
      <c r="A61" t="str">
        <f>'HOJA DE TRABAJO'!D33</f>
        <v>IVA A PAGAR</v>
      </c>
      <c r="B61">
        <f>'HOJA DE TRABAJO'!AX33</f>
        <v>11152</v>
      </c>
    </row>
    <row r="62" spans="1:3">
      <c r="A62" t="str">
        <f>'HOJA DE TRABAJO'!D34</f>
        <v>UTILIDAD NETA DEL EJERCICIO</v>
      </c>
      <c r="B62">
        <f>'HOJA DE TRABAJO'!AX34</f>
        <v>64067.647058823532</v>
      </c>
    </row>
    <row r="63" spans="1:3">
      <c r="A63" s="173" t="str">
        <f>'HOJA DE TRABAJO'!D14</f>
        <v>ALMACEN</v>
      </c>
      <c r="C63">
        <f>'HOJA DE TRABAJO'!AT14</f>
        <v>4467.6470588235316</v>
      </c>
    </row>
    <row r="64" spans="1:3">
      <c r="A64" s="173" t="str">
        <f>'HOJA DE TRABAJO'!D17</f>
        <v>BANCOS</v>
      </c>
      <c r="C64">
        <f>'HOJA DE TRABAJO'!AT17</f>
        <v>130852</v>
      </c>
    </row>
    <row r="65" spans="1:3">
      <c r="A65" s="173" t="str">
        <f>'HOJA DE TRABAJO'!D18</f>
        <v>CLIENTES</v>
      </c>
      <c r="C65">
        <f>'HOJA DE TRABAJO'!AT18</f>
        <v>2320</v>
      </c>
    </row>
    <row r="66" spans="1:3">
      <c r="A66" s="173" t="str">
        <f>'HOJA DE TRABAJO'!D19</f>
        <v>IVA PEND. ACREDITAR</v>
      </c>
      <c r="C66">
        <f>'HOJA DE TRABAJO'!AT19</f>
        <v>1264</v>
      </c>
    </row>
    <row r="67" spans="1:3">
      <c r="A67" s="61" t="s">
        <v>250</v>
      </c>
    </row>
  </sheetData>
  <mergeCells count="8">
    <mergeCell ref="A43:C43"/>
    <mergeCell ref="A51:C51"/>
    <mergeCell ref="A55:C55"/>
    <mergeCell ref="A3:C3"/>
    <mergeCell ref="A12:C12"/>
    <mergeCell ref="A27:C27"/>
    <mergeCell ref="A33:C33"/>
    <mergeCell ref="A38:C38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140"/>
  <sheetViews>
    <sheetView showRuler="0" topLeftCell="A29" workbookViewId="0">
      <selection activeCell="D42" sqref="D42"/>
    </sheetView>
  </sheetViews>
  <sheetFormatPr baseColWidth="10" defaultRowHeight="14" x14ac:dyDescent="0"/>
  <cols>
    <col min="1" max="1" width="5.5" customWidth="1"/>
    <col min="2" max="2" width="7" customWidth="1"/>
    <col min="3" max="3" width="20.5" customWidth="1"/>
    <col min="4" max="4" width="23.6640625" customWidth="1"/>
    <col min="5" max="5" width="4.83203125" customWidth="1"/>
    <col min="6" max="6" width="4.5" customWidth="1"/>
    <col min="7" max="7" width="5.1640625" customWidth="1"/>
    <col min="8" max="8" width="15.83203125" customWidth="1"/>
    <col min="9" max="9" width="12.5" customWidth="1"/>
    <col min="10" max="10" width="13.6640625" customWidth="1"/>
    <col min="11" max="11" width="14.6640625" customWidth="1"/>
  </cols>
  <sheetData>
    <row r="1" spans="3:11">
      <c r="H1" s="171" t="s">
        <v>46</v>
      </c>
      <c r="I1" s="171" t="s">
        <v>47</v>
      </c>
      <c r="J1" t="s">
        <v>195</v>
      </c>
      <c r="K1" t="s">
        <v>183</v>
      </c>
    </row>
    <row r="2" spans="3:11">
      <c r="C2" s="326" t="s">
        <v>2</v>
      </c>
      <c r="D2" s="326"/>
    </row>
    <row r="3" spans="3:11">
      <c r="C3" s="326" t="str">
        <f>'LIBRO DIARIO'!A4</f>
        <v>GASTOS DE ADMON</v>
      </c>
      <c r="D3" s="326"/>
      <c r="H3" s="171"/>
      <c r="I3" s="171"/>
    </row>
    <row r="4" spans="3:11">
      <c r="C4" s="326" t="s">
        <v>194</v>
      </c>
      <c r="D4" s="326"/>
      <c r="H4" s="171"/>
      <c r="I4" s="171"/>
    </row>
    <row r="5" spans="3:11">
      <c r="C5" t="str">
        <f>'LIBRO DIARIO'!A10</f>
        <v>BANCOS</v>
      </c>
      <c r="H5" s="171">
        <f>'LIBRO DIARIO'!B4</f>
        <v>700</v>
      </c>
      <c r="I5" s="171"/>
      <c r="J5">
        <f>H5-I5</f>
        <v>700</v>
      </c>
    </row>
    <row r="6" spans="3:11" ht="15" thickBot="1">
      <c r="C6" t="s">
        <v>193</v>
      </c>
      <c r="H6" s="171"/>
      <c r="I6" s="171">
        <f>'LIBRO DIARIO'!C48</f>
        <v>700</v>
      </c>
      <c r="J6" s="335">
        <f>J5-I6</f>
        <v>0</v>
      </c>
    </row>
    <row r="7" spans="3:11" ht="15" thickTop="1">
      <c r="H7" s="171"/>
      <c r="I7" s="171"/>
    </row>
    <row r="8" spans="3:11">
      <c r="C8" s="326" t="s">
        <v>2</v>
      </c>
      <c r="D8" s="326"/>
      <c r="H8" s="171"/>
      <c r="I8" s="171"/>
    </row>
    <row r="9" spans="3:11">
      <c r="C9" s="326" t="str">
        <f>'LIBRO DIARIO'!A5</f>
        <v>GASTOS DE VENTA</v>
      </c>
      <c r="D9" s="326"/>
      <c r="H9" s="171"/>
      <c r="I9" s="171"/>
    </row>
    <row r="10" spans="3:11">
      <c r="C10" s="326" t="s">
        <v>194</v>
      </c>
      <c r="D10" s="326"/>
      <c r="H10" s="171"/>
      <c r="I10" s="171"/>
    </row>
    <row r="11" spans="3:11" ht="13" customHeight="1">
      <c r="C11" t="str">
        <f>'LIBRO DIARIO'!A10</f>
        <v>BANCOS</v>
      </c>
      <c r="H11" s="171">
        <f>'LIBRO DIARIO'!B5</f>
        <v>300</v>
      </c>
      <c r="I11" s="171"/>
      <c r="J11">
        <f t="shared" ref="J11:J59" si="0">H11-I11</f>
        <v>300</v>
      </c>
    </row>
    <row r="12" spans="3:11">
      <c r="C12" t="str">
        <f>'LIBRO DIARIO'!A36</f>
        <v>EST. PARA CUENTAS DE COB. DUD. DE CLIENTES</v>
      </c>
      <c r="H12" s="171">
        <f>'LIBRO DIARIO'!B34</f>
        <v>200</v>
      </c>
      <c r="J12">
        <f>J11+H12</f>
        <v>500</v>
      </c>
    </row>
    <row r="13" spans="3:11" ht="15" thickBot="1">
      <c r="C13" t="s">
        <v>193</v>
      </c>
      <c r="H13" s="171"/>
      <c r="I13" s="171">
        <f>'LIBRO DIARIO'!C47</f>
        <v>500</v>
      </c>
      <c r="J13" s="335">
        <f>J12-I13</f>
        <v>0</v>
      </c>
    </row>
    <row r="14" spans="3:11" ht="15" thickTop="1">
      <c r="H14" s="171"/>
      <c r="I14" s="171"/>
    </row>
    <row r="15" spans="3:11">
      <c r="C15" s="326" t="s">
        <v>2</v>
      </c>
      <c r="D15" s="326"/>
      <c r="H15" s="171"/>
      <c r="I15" s="171"/>
    </row>
    <row r="16" spans="3:11">
      <c r="C16" s="326" t="str">
        <f>'LIBRO DIARIO'!A6</f>
        <v>IVA ACREDITABLE</v>
      </c>
      <c r="D16" s="326"/>
      <c r="H16" s="171"/>
      <c r="I16" s="171"/>
    </row>
    <row r="17" spans="3:10">
      <c r="C17" s="326" t="str">
        <f>C10</f>
        <v>CONTRACUENTA</v>
      </c>
      <c r="D17" s="326"/>
      <c r="H17" s="171"/>
      <c r="I17" s="171"/>
    </row>
    <row r="18" spans="3:10">
      <c r="C18" t="str">
        <f>'LIBRO DIARIO'!A10</f>
        <v>BANCOS</v>
      </c>
      <c r="H18" s="171">
        <f>'LIBRO DIARIO'!B6</f>
        <v>1640</v>
      </c>
      <c r="I18" s="171"/>
      <c r="J18">
        <f t="shared" si="0"/>
        <v>1640</v>
      </c>
    </row>
    <row r="19" spans="3:10" ht="15" thickBot="1">
      <c r="C19" t="str">
        <f>'LIBRO DIARIO'!A39</f>
        <v>IVA TRASLADADO</v>
      </c>
      <c r="H19" s="171"/>
      <c r="I19" s="171">
        <f>'LIBRO DIARIO'!C40</f>
        <v>1640</v>
      </c>
      <c r="J19" s="335">
        <v>0</v>
      </c>
    </row>
    <row r="20" spans="3:10" ht="15" thickTop="1">
      <c r="H20" s="171"/>
      <c r="I20" s="171"/>
    </row>
    <row r="21" spans="3:10">
      <c r="H21" s="171"/>
      <c r="I21" s="171"/>
    </row>
    <row r="22" spans="3:10">
      <c r="C22" s="326" t="str">
        <f>C15</f>
        <v>CUENTA</v>
      </c>
      <c r="D22" s="326"/>
      <c r="H22" s="171"/>
      <c r="I22" s="171"/>
    </row>
    <row r="23" spans="3:10">
      <c r="C23" s="326" t="str">
        <f>'LIBRO DIARIO'!A7</f>
        <v>ALMACEN</v>
      </c>
      <c r="D23" s="326"/>
      <c r="H23" s="171"/>
      <c r="I23" s="171"/>
    </row>
    <row r="24" spans="3:10">
      <c r="C24" s="326" t="str">
        <f>C17</f>
        <v>CONTRACUENTA</v>
      </c>
      <c r="D24" s="326"/>
      <c r="H24" s="171"/>
      <c r="I24" s="171"/>
    </row>
    <row r="25" spans="3:10">
      <c r="C25" t="str">
        <f>'LIBRO DIARIO'!A10</f>
        <v>BANCOS</v>
      </c>
      <c r="H25" s="171">
        <f>'LIBRO DIARIO'!B7</f>
        <v>9250</v>
      </c>
      <c r="I25" s="171"/>
      <c r="J25">
        <f t="shared" si="0"/>
        <v>9250</v>
      </c>
    </row>
    <row r="26" spans="3:10">
      <c r="C26" t="s">
        <v>193</v>
      </c>
      <c r="H26" s="171">
        <f>'LIBRO DIARIO'!B13</f>
        <v>12100</v>
      </c>
      <c r="J26">
        <f>J25+H26</f>
        <v>21350</v>
      </c>
    </row>
    <row r="27" spans="3:10">
      <c r="C27" t="s">
        <v>193</v>
      </c>
      <c r="H27" s="171"/>
      <c r="I27" s="171">
        <f>'LIBRO DIARIO'!C22</f>
        <v>16882.352941176468</v>
      </c>
      <c r="J27" s="2">
        <f>J26-I27</f>
        <v>4467.6470588235316</v>
      </c>
    </row>
    <row r="28" spans="3:10" ht="15" thickBot="1">
      <c r="C28" t="s">
        <v>193</v>
      </c>
      <c r="I28" s="171">
        <f>'LIBRO DIARIO'!C63</f>
        <v>4467.6470588235316</v>
      </c>
      <c r="J28" s="335">
        <f>J27-I28</f>
        <v>0</v>
      </c>
    </row>
    <row r="29" spans="3:10" ht="15" thickTop="1">
      <c r="H29" s="171"/>
      <c r="I29" s="171"/>
    </row>
    <row r="30" spans="3:10">
      <c r="H30" s="171"/>
      <c r="I30" s="171"/>
    </row>
    <row r="31" spans="3:10">
      <c r="C31" s="326" t="str">
        <f>C22</f>
        <v>CUENTA</v>
      </c>
      <c r="D31" s="326"/>
      <c r="H31" s="171"/>
      <c r="I31" s="171"/>
    </row>
    <row r="32" spans="3:10">
      <c r="C32" s="326" t="str">
        <f>'LIBRO DIARIO'!A8</f>
        <v>VENTAS</v>
      </c>
      <c r="D32" s="326"/>
      <c r="H32" s="171"/>
      <c r="I32" s="171"/>
    </row>
    <row r="33" spans="3:11">
      <c r="C33" s="326" t="str">
        <f>C24</f>
        <v>CONTRACUENTA</v>
      </c>
      <c r="D33" s="326"/>
      <c r="H33" s="171"/>
      <c r="I33" s="171"/>
    </row>
    <row r="34" spans="3:11">
      <c r="C34" t="str">
        <f>'LIBRO DIARIO'!A10</f>
        <v>BANCOS</v>
      </c>
      <c r="H34" s="171">
        <f>'LIBRO DIARIO'!B8</f>
        <v>10000</v>
      </c>
      <c r="I34" s="171"/>
      <c r="J34">
        <f>H34-I34</f>
        <v>10000</v>
      </c>
    </row>
    <row r="35" spans="3:11">
      <c r="C35" t="s">
        <v>193</v>
      </c>
      <c r="H35" s="171"/>
      <c r="I35" s="171">
        <f>'LIBRO DIARIO'!C31</f>
        <v>89950</v>
      </c>
      <c r="K35">
        <f>I35-J34</f>
        <v>79950</v>
      </c>
    </row>
    <row r="36" spans="3:11" ht="15" thickBot="1">
      <c r="C36" t="s">
        <v>193</v>
      </c>
      <c r="H36" s="171">
        <f>'LIBRO DIARIO'!B44</f>
        <v>79950</v>
      </c>
      <c r="I36" s="171"/>
      <c r="K36" s="335">
        <f>K35-H36</f>
        <v>0</v>
      </c>
    </row>
    <row r="37" spans="3:11" ht="15" thickTop="1">
      <c r="H37" s="171"/>
      <c r="I37" s="171"/>
    </row>
    <row r="38" spans="3:11">
      <c r="C38" s="326" t="str">
        <f>C31</f>
        <v>CUENTA</v>
      </c>
      <c r="D38" s="326"/>
      <c r="H38" s="171"/>
      <c r="I38" s="171"/>
    </row>
    <row r="39" spans="3:11">
      <c r="C39" s="326" t="str">
        <f>'LIBRO DIARIO'!A9</f>
        <v>IVA TRASLADADO</v>
      </c>
      <c r="D39" s="326"/>
      <c r="H39" s="171"/>
      <c r="I39" s="171"/>
    </row>
    <row r="40" spans="3:11">
      <c r="C40" s="326" t="str">
        <f>C33</f>
        <v>CONTRACUENTA</v>
      </c>
      <c r="D40" s="326"/>
      <c r="H40" s="171"/>
      <c r="I40" s="171"/>
    </row>
    <row r="41" spans="3:11">
      <c r="C41" t="str">
        <f>'LIBRO DIARIO'!A10</f>
        <v>BANCOS</v>
      </c>
      <c r="H41" s="171">
        <f>'LIBRO DIARIO'!B9</f>
        <v>1600</v>
      </c>
      <c r="I41" s="171"/>
      <c r="J41">
        <f>H41-I41</f>
        <v>1600</v>
      </c>
    </row>
    <row r="42" spans="3:11">
      <c r="C42" t="s">
        <v>193</v>
      </c>
      <c r="H42" s="171"/>
      <c r="I42" s="171">
        <f>'LIBRO DIARIO'!C30</f>
        <v>14392</v>
      </c>
      <c r="K42">
        <f>I42-J41</f>
        <v>12792</v>
      </c>
    </row>
    <row r="43" spans="3:11">
      <c r="C43" t="s">
        <v>193</v>
      </c>
      <c r="H43" s="171">
        <f>'LIBRO DIARIO'!B39</f>
        <v>12792</v>
      </c>
      <c r="I43" s="171"/>
      <c r="K43">
        <v>0</v>
      </c>
    </row>
    <row r="44" spans="3:11" ht="15" thickBot="1">
      <c r="H44" s="171"/>
      <c r="I44" s="171"/>
      <c r="K44" s="335"/>
    </row>
    <row r="45" spans="3:11" ht="15" thickTop="1">
      <c r="C45" s="326" t="s">
        <v>2</v>
      </c>
      <c r="D45" s="326"/>
      <c r="H45" s="171"/>
      <c r="I45" s="171"/>
    </row>
    <row r="46" spans="3:11">
      <c r="C46" s="326" t="str">
        <f>'LIBRO DIARIO'!A10</f>
        <v>BANCOS</v>
      </c>
      <c r="D46" s="326"/>
      <c r="H46" s="171"/>
    </row>
    <row r="47" spans="3:11">
      <c r="C47" s="326" t="str">
        <f>C40</f>
        <v>CONTRACUENTA</v>
      </c>
      <c r="D47" s="326"/>
      <c r="H47" s="171"/>
      <c r="I47" s="171"/>
    </row>
    <row r="48" spans="3:11">
      <c r="C48" t="s">
        <v>193</v>
      </c>
      <c r="H48" s="171"/>
      <c r="I48" s="171">
        <f>'LIBRO DIARIO'!C10</f>
        <v>23490</v>
      </c>
      <c r="K48">
        <f>I48-H48</f>
        <v>23490</v>
      </c>
    </row>
    <row r="49" spans="3:10">
      <c r="C49" t="s">
        <v>193</v>
      </c>
      <c r="H49">
        <f>'LIBRO DIARIO'!B28</f>
        <v>154342</v>
      </c>
      <c r="J49" s="2">
        <f>H49-K48</f>
        <v>130852</v>
      </c>
    </row>
    <row r="50" spans="3:10" ht="15" thickBot="1">
      <c r="C50" t="s">
        <v>193</v>
      </c>
      <c r="I50">
        <f>'LIBRO DIARIO'!C64</f>
        <v>130852</v>
      </c>
      <c r="J50" s="335">
        <f>H50-K49</f>
        <v>0</v>
      </c>
    </row>
    <row r="51" spans="3:10" ht="15" thickTop="1"/>
    <row r="56" spans="3:10">
      <c r="C56" s="326" t="s">
        <v>2</v>
      </c>
      <c r="D56" s="326"/>
    </row>
    <row r="57" spans="3:10">
      <c r="C57" s="326" t="str">
        <f>'LIBRO DIARIO'!A14</f>
        <v>CLIENTES</v>
      </c>
      <c r="D57" s="326"/>
    </row>
    <row r="58" spans="3:10">
      <c r="C58" t="s">
        <v>193</v>
      </c>
      <c r="H58">
        <f>'LIBRO DIARIO'!B14</f>
        <v>2320</v>
      </c>
      <c r="J58">
        <f>H58-I58</f>
        <v>2320</v>
      </c>
    </row>
    <row r="59" spans="3:10" ht="15" thickBot="1">
      <c r="C59" t="s">
        <v>193</v>
      </c>
      <c r="I59">
        <f>'LIBRO DIARIO'!C65</f>
        <v>2320</v>
      </c>
      <c r="J59" s="335">
        <f>J58+H59-I59</f>
        <v>0</v>
      </c>
    </row>
    <row r="60" spans="3:10" ht="15" thickTop="1"/>
    <row r="63" spans="3:10">
      <c r="C63" s="326" t="str">
        <f>C56</f>
        <v>CUENTA</v>
      </c>
      <c r="D63" s="326"/>
    </row>
    <row r="64" spans="3:10">
      <c r="C64" s="326" t="str">
        <f>'LIBRO DIARIO'!A15</f>
        <v>IVA PEND. ACREDITAR</v>
      </c>
      <c r="D64" s="326"/>
    </row>
    <row r="65" spans="3:10">
      <c r="C65" t="s">
        <v>193</v>
      </c>
      <c r="H65">
        <f>'LIBRO DIARIO'!B15</f>
        <v>1440</v>
      </c>
      <c r="J65">
        <f>H65-I65</f>
        <v>1440</v>
      </c>
    </row>
    <row r="66" spans="3:10">
      <c r="C66" t="s">
        <v>193</v>
      </c>
      <c r="I66">
        <f>'LIBRO DIARIO'!C24</f>
        <v>176</v>
      </c>
      <c r="J66" s="2">
        <f>J65-I66</f>
        <v>1264</v>
      </c>
    </row>
    <row r="67" spans="3:10" ht="15" thickBot="1">
      <c r="C67" t="s">
        <v>193</v>
      </c>
      <c r="I67">
        <f>'LIBRO DIARIO'!C66</f>
        <v>1264</v>
      </c>
      <c r="J67" s="335">
        <f>J66-I67</f>
        <v>0</v>
      </c>
    </row>
    <row r="68" spans="3:10" ht="15" thickTop="1"/>
    <row r="70" spans="3:10">
      <c r="C70" s="326" t="s">
        <v>2</v>
      </c>
      <c r="D70" s="326"/>
    </row>
    <row r="71" spans="3:10">
      <c r="C71" s="326" t="str">
        <f>'LIBRO DIARIO'!A16</f>
        <v>DEUDORES DIVER. CTA PTE.</v>
      </c>
      <c r="D71" s="326"/>
    </row>
    <row r="72" spans="3:10">
      <c r="C72" t="s">
        <v>193</v>
      </c>
      <c r="H72">
        <f>'LIBRO DIARIO'!B16</f>
        <v>50000</v>
      </c>
      <c r="J72">
        <f t="shared" ref="J72" si="1">H72-I72</f>
        <v>50000</v>
      </c>
    </row>
    <row r="73" spans="3:10" ht="15" thickBot="1">
      <c r="C73" t="s">
        <v>193</v>
      </c>
      <c r="I73">
        <f>'LIBRO DIARIO'!C29</f>
        <v>50000</v>
      </c>
      <c r="J73" s="335">
        <f>J72-I73</f>
        <v>0</v>
      </c>
    </row>
    <row r="74" spans="3:10" ht="15" thickTop="1"/>
    <row r="79" spans="3:10">
      <c r="C79" s="326" t="s">
        <v>2</v>
      </c>
      <c r="D79" s="326"/>
    </row>
    <row r="80" spans="3:10">
      <c r="C80" s="326" t="str">
        <f>'LIBRO DIARIO'!A17</f>
        <v>COSTO DE VENTA</v>
      </c>
      <c r="D80" s="326"/>
    </row>
    <row r="81" spans="3:11">
      <c r="C81" t="s">
        <v>193</v>
      </c>
      <c r="H81">
        <f>'LIBRO DIARIO'!B17</f>
        <v>15782.35294117647</v>
      </c>
      <c r="J81">
        <f>H81-I81</f>
        <v>15782.35294117647</v>
      </c>
    </row>
    <row r="82" spans="3:11">
      <c r="C82" t="s">
        <v>193</v>
      </c>
      <c r="I82">
        <f>'LIBRO DIARIO'!C23</f>
        <v>1100</v>
      </c>
      <c r="J82">
        <f>J81-I82</f>
        <v>14682.35294117647</v>
      </c>
    </row>
    <row r="83" spans="3:11" ht="15" thickBot="1">
      <c r="C83" t="s">
        <v>193</v>
      </c>
      <c r="I83">
        <f>'LIBRO DIARIO'!C46</f>
        <v>14682.35294117647</v>
      </c>
      <c r="J83" s="335">
        <f>J82-I83</f>
        <v>0</v>
      </c>
    </row>
    <row r="84" spans="3:11" ht="15" thickTop="1"/>
    <row r="86" spans="3:11">
      <c r="C86" s="326" t="s">
        <v>2</v>
      </c>
      <c r="D86" s="326"/>
    </row>
    <row r="87" spans="3:11">
      <c r="C87" s="326" t="str">
        <f>'LIBRO DIARIO'!A18</f>
        <v>PROVEEDORES</v>
      </c>
      <c r="D87" s="326"/>
    </row>
    <row r="88" spans="3:11">
      <c r="C88" t="s">
        <v>193</v>
      </c>
      <c r="H88">
        <f>'LIBRO DIARIO'!B18</f>
        <v>1276</v>
      </c>
      <c r="J88">
        <f>H88-I88</f>
        <v>1276</v>
      </c>
    </row>
    <row r="89" spans="3:11">
      <c r="C89" t="s">
        <v>193</v>
      </c>
      <c r="I89">
        <f>'LIBRO DIARIO'!C20</f>
        <v>11860</v>
      </c>
      <c r="K89">
        <f>I89-J88</f>
        <v>10584</v>
      </c>
    </row>
    <row r="90" spans="3:11" ht="15" thickBot="1">
      <c r="C90" t="s">
        <v>193</v>
      </c>
      <c r="J90">
        <f>'LIBRO DIARIO'!B56</f>
        <v>10584</v>
      </c>
      <c r="K90" s="335">
        <f>I90-J89</f>
        <v>0</v>
      </c>
    </row>
    <row r="91" spans="3:11" ht="15" thickTop="1"/>
    <row r="96" spans="3:11">
      <c r="C96" s="326" t="str">
        <f>'LIBRO DIARIO'!A19</f>
        <v>IVA PEND. TRASLADAR</v>
      </c>
      <c r="D96" s="326"/>
    </row>
    <row r="97" spans="3:11">
      <c r="C97" t="s">
        <v>193</v>
      </c>
      <c r="I97">
        <f>'LIBRO DIARIO'!C19</f>
        <v>320</v>
      </c>
      <c r="K97">
        <f t="shared" ref="K97:K99" si="2">I97-H97</f>
        <v>320</v>
      </c>
    </row>
    <row r="98" spans="3:11">
      <c r="C98" t="str">
        <f>'LIBRO DIARIO'!A36</f>
        <v>EST. PARA CUENTAS DE COB. DUD. DE CLIENTES</v>
      </c>
      <c r="I98">
        <f>'LIBRO DIARIO'!B35</f>
        <v>32</v>
      </c>
      <c r="K98">
        <f t="shared" si="2"/>
        <v>32</v>
      </c>
    </row>
    <row r="99" spans="3:11" ht="15" thickBot="1">
      <c r="C99" t="s">
        <v>193</v>
      </c>
      <c r="J99">
        <f>'LIBRO DIARIO'!B58</f>
        <v>288</v>
      </c>
      <c r="K99" s="335">
        <f t="shared" si="2"/>
        <v>0</v>
      </c>
    </row>
    <row r="100" spans="3:11" ht="15" thickTop="1"/>
    <row r="104" spans="3:11">
      <c r="C104" s="326" t="str">
        <f>'LIBRO DIARIO'!A21</f>
        <v>ACREEDORES DIVERSOS</v>
      </c>
      <c r="D104" s="326"/>
    </row>
    <row r="105" spans="3:11">
      <c r="C105" t="s">
        <v>193</v>
      </c>
      <c r="I105">
        <f>'LIBRO DIARIO'!C21</f>
        <v>580</v>
      </c>
      <c r="K105">
        <f>I105-H105</f>
        <v>580</v>
      </c>
    </row>
    <row r="106" spans="3:11" ht="15" thickBot="1">
      <c r="C106" t="s">
        <v>193</v>
      </c>
      <c r="J106">
        <f>'LIBRO DIARIO'!B57</f>
        <v>580</v>
      </c>
      <c r="K106" s="335">
        <f>I106-H106</f>
        <v>0</v>
      </c>
    </row>
    <row r="107" spans="3:11" ht="15" thickTop="1"/>
    <row r="111" spans="3:11">
      <c r="C111" s="326" t="s">
        <v>29</v>
      </c>
      <c r="D111" s="326"/>
    </row>
    <row r="112" spans="3:11">
      <c r="C112" t="s">
        <v>193</v>
      </c>
      <c r="I112">
        <f>'LIBRO DIARIO'!C25</f>
        <v>52000</v>
      </c>
      <c r="K112">
        <f>I112</f>
        <v>52000</v>
      </c>
    </row>
    <row r="113" spans="3:11" ht="15" thickBot="1">
      <c r="C113" t="s">
        <v>193</v>
      </c>
      <c r="J113">
        <f>'LIBRO DIARIO'!B59</f>
        <v>52000</v>
      </c>
      <c r="K113" s="335">
        <f>I113</f>
        <v>0</v>
      </c>
    </row>
    <row r="114" spans="3:11" ht="15" thickTop="1"/>
    <row r="116" spans="3:11">
      <c r="C116" s="326" t="s">
        <v>2</v>
      </c>
      <c r="D116" s="326"/>
    </row>
    <row r="117" spans="3:11">
      <c r="C117" s="326" t="s">
        <v>251</v>
      </c>
      <c r="D117" s="326"/>
    </row>
    <row r="118" spans="3:11">
      <c r="C118" s="326" t="s">
        <v>194</v>
      </c>
      <c r="D118" s="326"/>
    </row>
    <row r="119" spans="3:11">
      <c r="C119" t="s">
        <v>193</v>
      </c>
      <c r="I119">
        <f>'LIBRO DIARIO'!C36</f>
        <v>232</v>
      </c>
      <c r="K119">
        <f>I119</f>
        <v>232</v>
      </c>
    </row>
    <row r="120" spans="3:11" ht="15" thickBot="1">
      <c r="C120" t="s">
        <v>193</v>
      </c>
      <c r="J120">
        <f>'LIBRO DIARIO'!B60</f>
        <v>232</v>
      </c>
      <c r="K120" s="335">
        <f>I120</f>
        <v>0</v>
      </c>
    </row>
    <row r="121" spans="3:11" ht="15" thickTop="1">
      <c r="C121" s="326" t="s">
        <v>2</v>
      </c>
      <c r="D121" s="326"/>
    </row>
    <row r="122" spans="3:11">
      <c r="C122" s="336" t="s">
        <v>198</v>
      </c>
      <c r="D122" s="336"/>
    </row>
    <row r="123" spans="3:11">
      <c r="C123" s="326" t="s">
        <v>194</v>
      </c>
      <c r="D123" s="326"/>
    </row>
    <row r="124" spans="3:11">
      <c r="C124" t="str">
        <f>'LIBRO DIARIO'!A39</f>
        <v>IVA TRASLADADO</v>
      </c>
      <c r="I124">
        <f>'LIBRO DIARIO'!C41</f>
        <v>11152</v>
      </c>
      <c r="K124" s="2">
        <f>I124</f>
        <v>11152</v>
      </c>
    </row>
    <row r="125" spans="3:11" ht="15" thickBot="1">
      <c r="C125" t="s">
        <v>193</v>
      </c>
      <c r="J125">
        <f>'LIBRO DIARIO'!B61</f>
        <v>11152</v>
      </c>
      <c r="K125" s="335">
        <f>I125</f>
        <v>0</v>
      </c>
    </row>
    <row r="126" spans="3:11" ht="15" thickTop="1"/>
    <row r="127" spans="3:11">
      <c r="C127" s="326" t="s">
        <v>2</v>
      </c>
      <c r="D127" s="326"/>
    </row>
    <row r="128" spans="3:11">
      <c r="C128" s="326" t="s">
        <v>252</v>
      </c>
      <c r="D128" s="326"/>
    </row>
    <row r="129" spans="3:11">
      <c r="C129" s="326" t="s">
        <v>194</v>
      </c>
      <c r="D129" s="326"/>
    </row>
    <row r="130" spans="3:11">
      <c r="C130" t="s">
        <v>193</v>
      </c>
      <c r="H130">
        <f>'LIBRO DIARIO'!B45</f>
        <v>15882.35294117647</v>
      </c>
      <c r="J130">
        <f>H130-I130</f>
        <v>15882.35294117647</v>
      </c>
    </row>
    <row r="131" spans="3:11">
      <c r="C131" t="s">
        <v>193</v>
      </c>
      <c r="I131">
        <f>'LIBRO DIARIO'!C49</f>
        <v>79950</v>
      </c>
      <c r="J131">
        <f>H131-I131</f>
        <v>-79950</v>
      </c>
    </row>
    <row r="132" spans="3:11">
      <c r="C132" t="s">
        <v>199</v>
      </c>
      <c r="H132">
        <f>'LIBRO DIARIO'!B52</f>
        <v>64067.647058823532</v>
      </c>
      <c r="J132">
        <f>H132-I132</f>
        <v>64067.647058823532</v>
      </c>
    </row>
    <row r="133" spans="3:11" ht="15" thickBot="1">
      <c r="J133" s="335">
        <f>H133-I133</f>
        <v>0</v>
      </c>
    </row>
    <row r="134" spans="3:11" ht="15" thickTop="1"/>
    <row r="135" spans="3:11">
      <c r="C135" s="326" t="s">
        <v>2</v>
      </c>
      <c r="D135" s="326"/>
    </row>
    <row r="136" spans="3:11">
      <c r="C136" s="326" t="s">
        <v>199</v>
      </c>
      <c r="D136" s="326"/>
    </row>
    <row r="137" spans="3:11">
      <c r="C137" s="326" t="s">
        <v>194</v>
      </c>
      <c r="D137" s="326"/>
    </row>
    <row r="138" spans="3:11">
      <c r="C138" t="str">
        <f>'LIBRO DIARIO'!A52</f>
        <v>Perdidas y Ganancias</v>
      </c>
      <c r="I138">
        <f>'LIBRO DIARIO'!C53</f>
        <v>64067.647058823532</v>
      </c>
      <c r="K138">
        <f>I138</f>
        <v>64067.647058823532</v>
      </c>
    </row>
    <row r="139" spans="3:11" ht="15" thickBot="1">
      <c r="C139" t="s">
        <v>193</v>
      </c>
      <c r="J139">
        <f>'LIBRO DIARIO'!B62</f>
        <v>64067.647058823532</v>
      </c>
      <c r="K139" s="335">
        <f>I139</f>
        <v>0</v>
      </c>
    </row>
    <row r="140" spans="3:11" ht="15" thickTop="1"/>
  </sheetData>
  <mergeCells count="46">
    <mergeCell ref="C137:D137"/>
    <mergeCell ref="C123:D123"/>
    <mergeCell ref="C128:D128"/>
    <mergeCell ref="C127:D127"/>
    <mergeCell ref="C129:D129"/>
    <mergeCell ref="C136:D136"/>
    <mergeCell ref="C135:D135"/>
    <mergeCell ref="C117:D117"/>
    <mergeCell ref="C116:D116"/>
    <mergeCell ref="C118:D118"/>
    <mergeCell ref="C122:D122"/>
    <mergeCell ref="C121:D121"/>
    <mergeCell ref="C9:D9"/>
    <mergeCell ref="C16:D16"/>
    <mergeCell ref="C23:D23"/>
    <mergeCell ref="C32:D32"/>
    <mergeCell ref="C39:D39"/>
    <mergeCell ref="C47:D47"/>
    <mergeCell ref="C2:D2"/>
    <mergeCell ref="C8:D8"/>
    <mergeCell ref="C15:D15"/>
    <mergeCell ref="C22:D22"/>
    <mergeCell ref="C31:D31"/>
    <mergeCell ref="C38:D38"/>
    <mergeCell ref="C45:D45"/>
    <mergeCell ref="C46:D46"/>
    <mergeCell ref="C4:D4"/>
    <mergeCell ref="C10:D10"/>
    <mergeCell ref="C17:D17"/>
    <mergeCell ref="C24:D24"/>
    <mergeCell ref="C33:D33"/>
    <mergeCell ref="C40:D40"/>
    <mergeCell ref="C3:D3"/>
    <mergeCell ref="C56:D56"/>
    <mergeCell ref="C57:D57"/>
    <mergeCell ref="C64:D64"/>
    <mergeCell ref="C63:D63"/>
    <mergeCell ref="C71:D71"/>
    <mergeCell ref="C70:D70"/>
    <mergeCell ref="C104:D104"/>
    <mergeCell ref="C111:D111"/>
    <mergeCell ref="C80:D80"/>
    <mergeCell ref="C79:D79"/>
    <mergeCell ref="C87:D87"/>
    <mergeCell ref="C86:D86"/>
    <mergeCell ref="C96:D96"/>
  </mergeCells>
  <pageMargins left="0.75" right="0.75" top="1" bottom="1" header="0.5" footer="0.5"/>
  <ignoredErrors>
    <ignoredError sqref="C23 C32 C39" formula="1"/>
    <ignoredError sqref="J5 J20:J26 J14:J18 J7:J11 J130:J133 J29:J34 K35:K139 J58:J88 J41:J50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5"/>
  <sheetViews>
    <sheetView showRuler="0" topLeftCell="A10" zoomScale="75" zoomScaleNormal="75" zoomScalePageLayoutView="75" workbookViewId="0">
      <selection activeCell="AK37" sqref="AK37"/>
    </sheetView>
  </sheetViews>
  <sheetFormatPr baseColWidth="10" defaultRowHeight="14" x14ac:dyDescent="0"/>
  <cols>
    <col min="2" max="2" width="13.5" customWidth="1"/>
    <col min="4" max="4" width="28.33203125" customWidth="1"/>
    <col min="8" max="10" width="10.83203125" customWidth="1"/>
    <col min="22" max="23" width="10.83203125" customWidth="1"/>
    <col min="24" max="24" width="10.33203125" customWidth="1"/>
  </cols>
  <sheetData>
    <row r="1" spans="1:71" ht="24" thickBot="1">
      <c r="B1" s="174" t="s">
        <v>164</v>
      </c>
      <c r="R1" s="2"/>
      <c r="S1" s="3"/>
      <c r="BR1" s="3"/>
      <c r="BS1" s="2"/>
    </row>
    <row r="2" spans="1:71" ht="15" thickBot="1">
      <c r="B2" s="175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7"/>
      <c r="BJ2" s="178"/>
      <c r="BK2" s="178"/>
      <c r="BL2" s="179" t="s">
        <v>165</v>
      </c>
      <c r="BM2" s="180"/>
      <c r="BN2" s="179" t="s">
        <v>55</v>
      </c>
      <c r="BO2" s="180"/>
      <c r="BP2" s="179" t="s">
        <v>166</v>
      </c>
      <c r="BQ2" s="180"/>
    </row>
    <row r="3" spans="1:71">
      <c r="B3" s="181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  <c r="BF3" s="182"/>
      <c r="BG3" s="182"/>
      <c r="BH3" s="183"/>
      <c r="BJ3" s="184" t="s">
        <v>167</v>
      </c>
      <c r="BK3" s="185"/>
      <c r="BL3" s="186"/>
      <c r="BM3" s="187"/>
      <c r="BN3" s="186"/>
      <c r="BO3" s="187"/>
      <c r="BP3" s="186"/>
      <c r="BQ3" s="187"/>
    </row>
    <row r="4" spans="1:71" ht="15" thickBot="1"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90"/>
      <c r="BJ4" s="191" t="s">
        <v>168</v>
      </c>
      <c r="BK4" s="192"/>
      <c r="BL4" s="191"/>
      <c r="BM4" s="193"/>
      <c r="BN4" s="191"/>
      <c r="BO4" s="193"/>
      <c r="BP4" s="191"/>
      <c r="BQ4" s="193"/>
    </row>
    <row r="5" spans="1:71" ht="15" thickBot="1"/>
    <row r="6" spans="1:71" ht="15">
      <c r="B6" s="194"/>
      <c r="C6" s="195"/>
      <c r="D6" s="196"/>
      <c r="E6" s="197"/>
      <c r="G6" s="198"/>
      <c r="H6" s="199"/>
      <c r="I6" s="199"/>
      <c r="J6" s="199"/>
      <c r="K6" s="200"/>
      <c r="L6" s="199"/>
      <c r="M6" s="199"/>
      <c r="N6" s="199"/>
      <c r="O6" s="201"/>
      <c r="P6" s="202"/>
      <c r="Q6" s="203"/>
      <c r="R6" s="203"/>
      <c r="S6" s="203"/>
      <c r="T6" s="203"/>
      <c r="U6" s="203"/>
      <c r="V6" s="203"/>
      <c r="W6" s="204"/>
      <c r="Y6" s="198"/>
      <c r="Z6" s="199"/>
      <c r="AA6" s="199"/>
      <c r="AB6" s="199"/>
      <c r="AC6" s="199"/>
      <c r="AD6" s="199"/>
      <c r="AE6" s="199"/>
      <c r="AF6" s="201"/>
      <c r="AH6" s="198"/>
      <c r="AI6" s="199"/>
      <c r="AJ6" s="199"/>
      <c r="AK6" s="199"/>
      <c r="AL6" s="199"/>
      <c r="AM6" s="199"/>
      <c r="AN6" s="199"/>
      <c r="AO6" s="201"/>
      <c r="AQ6" s="198"/>
      <c r="AR6" s="199"/>
      <c r="AS6" s="199"/>
      <c r="AT6" s="199"/>
      <c r="AU6" s="199"/>
      <c r="AV6" s="199"/>
      <c r="AW6" s="199"/>
      <c r="AX6" s="201"/>
      <c r="AZ6" s="198"/>
      <c r="BA6" s="199"/>
      <c r="BB6" s="199"/>
      <c r="BC6" s="199"/>
      <c r="BD6" s="199"/>
      <c r="BE6" s="199"/>
      <c r="BF6" s="199"/>
      <c r="BG6" s="201"/>
    </row>
    <row r="7" spans="1:71" ht="16" thickBot="1">
      <c r="B7" s="205" t="s">
        <v>169</v>
      </c>
      <c r="C7" s="195"/>
      <c r="D7" s="206"/>
      <c r="E7" s="207" t="s">
        <v>170</v>
      </c>
      <c r="F7" s="2"/>
      <c r="G7" s="208"/>
      <c r="H7" s="189"/>
      <c r="I7" s="189"/>
      <c r="J7" s="189"/>
      <c r="K7" s="189"/>
      <c r="L7" s="209" t="s">
        <v>171</v>
      </c>
      <c r="O7" s="210"/>
      <c r="P7" s="212"/>
      <c r="Q7" s="213"/>
      <c r="R7" s="213"/>
      <c r="S7" s="214" t="s">
        <v>172</v>
      </c>
      <c r="T7" s="213"/>
      <c r="U7" s="213"/>
      <c r="V7" s="213"/>
      <c r="W7" s="215"/>
      <c r="Y7" s="208"/>
      <c r="Z7" s="189"/>
      <c r="AA7" s="189"/>
      <c r="AB7" s="216" t="s">
        <v>173</v>
      </c>
      <c r="AC7" s="189"/>
      <c r="AD7" s="189"/>
      <c r="AE7" s="189"/>
      <c r="AF7" s="210"/>
      <c r="AH7" s="208"/>
      <c r="AI7" s="189"/>
      <c r="AJ7" s="189"/>
      <c r="AK7" s="216" t="s">
        <v>174</v>
      </c>
      <c r="AL7" s="189"/>
      <c r="AM7" s="189"/>
      <c r="AN7" s="189"/>
      <c r="AO7" s="210"/>
      <c r="AQ7" s="208"/>
      <c r="AR7" s="189"/>
      <c r="AS7" s="189"/>
      <c r="AT7" s="216" t="s">
        <v>175</v>
      </c>
      <c r="AU7" s="189"/>
      <c r="AV7" s="189"/>
      <c r="AW7" s="189"/>
      <c r="AX7" s="210"/>
      <c r="AZ7" s="208"/>
      <c r="BA7" s="189"/>
      <c r="BB7" s="189"/>
      <c r="BC7" s="216" t="s">
        <v>176</v>
      </c>
      <c r="BD7" s="189"/>
      <c r="BE7" s="189"/>
      <c r="BF7" s="189"/>
      <c r="BG7" s="210"/>
    </row>
    <row r="8" spans="1:71" ht="16" thickBot="1">
      <c r="B8" s="205" t="s">
        <v>177</v>
      </c>
      <c r="C8" s="217"/>
      <c r="D8" s="218" t="s">
        <v>178</v>
      </c>
      <c r="E8" s="207" t="s">
        <v>179</v>
      </c>
      <c r="G8" s="208"/>
      <c r="H8" s="189"/>
      <c r="I8" s="189"/>
      <c r="J8" s="216" t="s">
        <v>196</v>
      </c>
      <c r="K8" s="189"/>
      <c r="L8" s="189"/>
      <c r="M8" s="219"/>
      <c r="N8" s="220"/>
      <c r="O8" s="210"/>
      <c r="P8" s="221"/>
      <c r="Q8" s="222"/>
      <c r="R8" s="222"/>
      <c r="S8" s="223"/>
      <c r="T8" s="222"/>
      <c r="U8" s="222"/>
      <c r="V8" s="222"/>
      <c r="W8" s="224"/>
      <c r="Y8" s="175"/>
      <c r="Z8" s="176"/>
      <c r="AA8" s="176"/>
      <c r="AB8" s="177"/>
      <c r="AC8" s="176"/>
      <c r="AD8" s="176"/>
      <c r="AE8" s="176"/>
      <c r="AF8" s="225"/>
      <c r="AH8" s="226"/>
      <c r="AI8" s="2"/>
      <c r="AJ8" s="2"/>
      <c r="AK8" s="177"/>
      <c r="AL8" s="2"/>
      <c r="AM8" s="2"/>
      <c r="AN8" s="2"/>
      <c r="AO8" s="227"/>
      <c r="AQ8" s="226"/>
      <c r="AR8" s="2"/>
      <c r="AS8" s="2"/>
      <c r="AT8" s="177"/>
      <c r="AU8" s="2"/>
      <c r="AV8" s="2"/>
      <c r="AW8" s="2"/>
      <c r="AX8" s="227"/>
      <c r="AZ8" s="226"/>
      <c r="BA8" s="2"/>
      <c r="BB8" s="2"/>
      <c r="BC8" s="177"/>
      <c r="BD8" s="2"/>
      <c r="BE8" s="2"/>
      <c r="BF8" s="2"/>
      <c r="BG8" s="227"/>
    </row>
    <row r="9" spans="1:71" ht="16" thickBot="1">
      <c r="B9" s="228" t="s">
        <v>2</v>
      </c>
      <c r="C9" s="195"/>
      <c r="D9" s="229"/>
      <c r="E9" s="230" t="s">
        <v>180</v>
      </c>
      <c r="G9" s="231"/>
      <c r="H9" s="232" t="s">
        <v>181</v>
      </c>
      <c r="I9" s="233"/>
      <c r="J9" s="234"/>
      <c r="K9" s="235"/>
      <c r="L9" s="236" t="s">
        <v>182</v>
      </c>
      <c r="M9" s="237"/>
      <c r="N9" s="234"/>
      <c r="O9" s="238"/>
      <c r="P9" s="231"/>
      <c r="Q9" s="239" t="s">
        <v>184</v>
      </c>
      <c r="R9" s="240"/>
      <c r="S9" s="241"/>
      <c r="T9" s="233"/>
      <c r="U9" s="242" t="s">
        <v>185</v>
      </c>
      <c r="V9" s="240"/>
      <c r="W9" s="238"/>
      <c r="X9" s="195"/>
      <c r="Y9" s="243"/>
      <c r="Z9" s="240" t="s">
        <v>186</v>
      </c>
      <c r="AA9" s="233"/>
      <c r="AB9" s="241"/>
      <c r="AC9" s="233"/>
      <c r="AD9" s="240" t="s">
        <v>183</v>
      </c>
      <c r="AE9" s="233"/>
      <c r="AF9" s="238"/>
      <c r="AG9" s="195"/>
      <c r="AH9" s="231"/>
      <c r="AI9" s="240" t="s">
        <v>187</v>
      </c>
      <c r="AJ9" s="233"/>
      <c r="AK9" s="241"/>
      <c r="AL9" s="233"/>
      <c r="AM9" s="240" t="s">
        <v>188</v>
      </c>
      <c r="AN9" s="233"/>
      <c r="AO9" s="238"/>
      <c r="AP9" s="195"/>
      <c r="AQ9" s="231"/>
      <c r="AR9" s="240" t="s">
        <v>189</v>
      </c>
      <c r="AS9" s="233"/>
      <c r="AT9" s="241"/>
      <c r="AU9" s="233"/>
      <c r="AV9" s="240" t="s">
        <v>190</v>
      </c>
      <c r="AW9" s="233"/>
      <c r="AX9" s="238"/>
      <c r="AY9" s="195"/>
      <c r="AZ9" s="231"/>
      <c r="BA9" s="240" t="s">
        <v>191</v>
      </c>
      <c r="BB9" s="233"/>
      <c r="BC9" s="241"/>
      <c r="BD9" s="233"/>
      <c r="BE9" s="240" t="s">
        <v>192</v>
      </c>
      <c r="BF9" s="233"/>
      <c r="BG9" s="238"/>
    </row>
    <row r="10" spans="1:71" ht="15" thickBot="1">
      <c r="B10" s="244"/>
      <c r="J10" s="244"/>
      <c r="N10" s="244"/>
    </row>
    <row r="11" spans="1:71">
      <c r="A11">
        <v>1</v>
      </c>
      <c r="B11" s="245"/>
      <c r="C11" s="246"/>
      <c r="D11" s="247"/>
      <c r="E11" s="248"/>
      <c r="F11" s="246"/>
      <c r="G11" s="264"/>
      <c r="H11" s="265"/>
      <c r="I11" s="265"/>
      <c r="J11" s="266"/>
      <c r="K11" s="249"/>
      <c r="L11" s="249"/>
      <c r="M11" s="249"/>
      <c r="N11" s="251"/>
      <c r="O11" s="248"/>
      <c r="P11" s="247"/>
      <c r="Q11" s="249"/>
      <c r="R11" s="249"/>
      <c r="S11" s="251"/>
      <c r="T11" s="249"/>
      <c r="U11" s="249"/>
      <c r="V11" s="249"/>
      <c r="W11" s="248"/>
      <c r="X11" s="246"/>
      <c r="Y11" s="247"/>
      <c r="Z11" s="249"/>
      <c r="AA11" s="249"/>
      <c r="AB11" s="251"/>
      <c r="AC11" s="249"/>
      <c r="AD11" s="249"/>
      <c r="AE11" s="249"/>
      <c r="AF11" s="248"/>
      <c r="AG11" s="246"/>
      <c r="AH11" s="247"/>
      <c r="AI11" s="249"/>
      <c r="AJ11" s="249"/>
      <c r="AK11" s="251"/>
      <c r="AL11" s="249"/>
      <c r="AM11" s="249"/>
      <c r="AN11" s="249"/>
      <c r="AO11" s="248"/>
      <c r="AP11" s="246"/>
      <c r="AQ11" s="247"/>
      <c r="AR11" s="249"/>
      <c r="AS11" s="249"/>
      <c r="AT11" s="251"/>
      <c r="AU11" s="249"/>
      <c r="AV11" s="249"/>
      <c r="AW11" s="249"/>
      <c r="AX11" s="248"/>
      <c r="AY11" s="246"/>
      <c r="AZ11" s="247"/>
      <c r="BA11" s="249"/>
      <c r="BB11" s="249"/>
      <c r="BC11" s="251"/>
      <c r="BD11" s="249"/>
      <c r="BE11" s="249"/>
      <c r="BF11" s="249"/>
      <c r="BG11" s="248"/>
      <c r="BH11">
        <v>1</v>
      </c>
    </row>
    <row r="12" spans="1:71">
      <c r="A12">
        <v>2</v>
      </c>
      <c r="B12" s="211"/>
      <c r="D12" s="226"/>
      <c r="E12" s="227"/>
      <c r="G12" s="261"/>
      <c r="H12" s="262"/>
      <c r="I12" s="262"/>
      <c r="J12" s="263"/>
      <c r="K12" s="2"/>
      <c r="L12" s="2"/>
      <c r="M12" s="2"/>
      <c r="N12" s="252"/>
      <c r="O12" s="227"/>
      <c r="P12" s="226"/>
      <c r="Q12" s="2"/>
      <c r="R12" s="2"/>
      <c r="S12" s="252"/>
      <c r="T12" s="2"/>
      <c r="U12" s="2"/>
      <c r="V12" s="2"/>
      <c r="W12" s="227"/>
      <c r="Y12" s="226"/>
      <c r="Z12" s="2"/>
      <c r="AA12" s="2"/>
      <c r="AB12" s="252"/>
      <c r="AC12" s="2"/>
      <c r="AD12" s="2"/>
      <c r="AE12" s="2"/>
      <c r="AF12" s="227"/>
      <c r="AH12" s="226"/>
      <c r="AI12" s="2"/>
      <c r="AJ12" s="2"/>
      <c r="AK12" s="252"/>
      <c r="AL12" s="2"/>
      <c r="AM12" s="2"/>
      <c r="AN12" s="2"/>
      <c r="AO12" s="227"/>
      <c r="AQ12" s="226"/>
      <c r="AR12" s="2"/>
      <c r="AS12" s="2"/>
      <c r="AT12" s="252"/>
      <c r="AU12" s="2"/>
      <c r="AV12" s="2"/>
      <c r="AW12" s="2"/>
      <c r="AX12" s="227"/>
      <c r="AZ12" s="226"/>
      <c r="BA12" s="2"/>
      <c r="BB12" s="2"/>
      <c r="BC12" s="252"/>
      <c r="BD12" s="2"/>
      <c r="BE12" s="2"/>
      <c r="BF12" s="2"/>
      <c r="BG12" s="227"/>
      <c r="BH12">
        <v>2</v>
      </c>
    </row>
    <row r="13" spans="1:71">
      <c r="A13">
        <v>3</v>
      </c>
      <c r="B13" s="245"/>
      <c r="C13" s="246"/>
      <c r="D13" s="253" t="str">
        <f>'LIBRO MAYOR'!C16</f>
        <v>IVA ACREDITABLE</v>
      </c>
      <c r="E13" s="254"/>
      <c r="F13" s="246"/>
      <c r="G13" s="253"/>
      <c r="H13" s="255"/>
      <c r="I13" s="255"/>
      <c r="J13" s="250">
        <f>'LIBRO MAYOR'!J18</f>
        <v>1640</v>
      </c>
      <c r="K13" s="255"/>
      <c r="L13" s="255"/>
      <c r="M13" s="255"/>
      <c r="N13" s="250"/>
      <c r="O13" s="254"/>
      <c r="P13" s="253"/>
      <c r="Q13" s="255"/>
      <c r="R13" s="255"/>
      <c r="S13" s="250"/>
      <c r="T13" s="255"/>
      <c r="U13" s="255"/>
      <c r="V13" s="255"/>
      <c r="W13" s="254">
        <f>J13</f>
        <v>1640</v>
      </c>
      <c r="X13" s="246"/>
      <c r="Y13" s="253"/>
      <c r="Z13" s="255"/>
      <c r="AA13" s="255"/>
      <c r="AB13" s="250">
        <f>J13-W13</f>
        <v>0</v>
      </c>
      <c r="AC13" s="255"/>
      <c r="AD13" s="255"/>
      <c r="AE13" s="255"/>
      <c r="AF13" s="254"/>
      <c r="AG13" s="246"/>
      <c r="AH13" s="253"/>
      <c r="AI13" s="255"/>
      <c r="AJ13" s="255"/>
      <c r="AK13" s="250"/>
      <c r="AL13" s="255"/>
      <c r="AM13" s="255"/>
      <c r="AN13" s="255"/>
      <c r="AO13" s="254"/>
      <c r="AP13" s="246"/>
      <c r="AQ13" s="253"/>
      <c r="AR13" s="255"/>
      <c r="AS13" s="255"/>
      <c r="AT13" s="250"/>
      <c r="AU13" s="255"/>
      <c r="AV13" s="255"/>
      <c r="AW13" s="255"/>
      <c r="AX13" s="254"/>
      <c r="AY13" s="246"/>
      <c r="AZ13" s="253"/>
      <c r="BA13" s="255"/>
      <c r="BB13" s="255"/>
      <c r="BC13" s="250"/>
      <c r="BD13" s="255"/>
      <c r="BE13" s="255"/>
      <c r="BF13" s="255"/>
      <c r="BG13" s="254"/>
      <c r="BH13">
        <v>3</v>
      </c>
    </row>
    <row r="14" spans="1:71">
      <c r="A14">
        <v>4</v>
      </c>
      <c r="B14" s="211"/>
      <c r="D14" s="226" t="str">
        <f>'LIBRO MAYOR'!C23</f>
        <v>ALMACEN</v>
      </c>
      <c r="E14" s="227"/>
      <c r="G14" s="226"/>
      <c r="H14" s="2"/>
      <c r="I14" s="2"/>
      <c r="J14" s="252">
        <f>'LIBRO MAYOR'!J27</f>
        <v>4467.6470588235316</v>
      </c>
      <c r="K14" s="2"/>
      <c r="L14" s="2"/>
      <c r="M14" s="2"/>
      <c r="N14" s="252"/>
      <c r="O14" s="227"/>
      <c r="P14" s="226"/>
      <c r="Q14" s="2"/>
      <c r="R14" s="2"/>
      <c r="S14" s="252"/>
      <c r="T14" s="2"/>
      <c r="U14" s="2"/>
      <c r="V14" s="2"/>
      <c r="W14" s="227"/>
      <c r="Y14" s="226"/>
      <c r="Z14" s="2"/>
      <c r="AA14" s="2"/>
      <c r="AB14">
        <f t="shared" ref="AB14:AB20" si="0">J14-W14</f>
        <v>4467.6470588235316</v>
      </c>
      <c r="AC14" s="2"/>
      <c r="AD14" s="2"/>
      <c r="AE14" s="2"/>
      <c r="AH14" s="226"/>
      <c r="AI14" s="2"/>
      <c r="AJ14" s="2"/>
      <c r="AK14" s="252"/>
      <c r="AL14" s="2"/>
      <c r="AM14" s="2"/>
      <c r="AN14" s="2"/>
      <c r="AO14" s="227"/>
      <c r="AQ14" s="226"/>
      <c r="AR14" s="2"/>
      <c r="AS14" s="2"/>
      <c r="AT14" s="252">
        <f>AB14</f>
        <v>4467.6470588235316</v>
      </c>
      <c r="AU14" s="2"/>
      <c r="AV14" s="2"/>
      <c r="AW14" s="2"/>
      <c r="AX14" s="227"/>
      <c r="AZ14" s="226"/>
      <c r="BA14" s="2"/>
      <c r="BB14" s="2"/>
      <c r="BC14" s="252"/>
      <c r="BD14" s="2"/>
      <c r="BE14" s="2"/>
      <c r="BF14" s="2"/>
      <c r="BG14" s="227"/>
      <c r="BH14">
        <v>4</v>
      </c>
    </row>
    <row r="15" spans="1:71">
      <c r="A15">
        <v>5</v>
      </c>
      <c r="B15" s="245"/>
      <c r="C15" s="246"/>
      <c r="D15" s="253" t="str">
        <f>'LIBRO MAYOR'!C32</f>
        <v>VENTAS</v>
      </c>
      <c r="E15" s="254"/>
      <c r="F15" s="246"/>
      <c r="G15" s="253"/>
      <c r="H15" s="255"/>
      <c r="I15" s="255"/>
      <c r="J15" s="250"/>
      <c r="K15" s="255"/>
      <c r="L15" s="255"/>
      <c r="M15" s="255"/>
      <c r="N15" s="250">
        <f>'LIBRO MAYOR'!K35</f>
        <v>79950</v>
      </c>
      <c r="O15" s="254"/>
      <c r="P15" s="253"/>
      <c r="Q15" s="255"/>
      <c r="R15" s="255"/>
      <c r="S15" s="250"/>
      <c r="T15" s="255"/>
      <c r="U15" s="255"/>
      <c r="V15" s="255"/>
      <c r="W15" s="254"/>
      <c r="X15" s="246"/>
      <c r="Y15" s="253"/>
      <c r="Z15" s="255"/>
      <c r="AA15" s="255"/>
      <c r="AB15" s="250"/>
      <c r="AC15" s="255"/>
      <c r="AD15" s="255"/>
      <c r="AE15" s="255"/>
      <c r="AF15" s="254">
        <f>N15-W15</f>
        <v>79950</v>
      </c>
      <c r="AG15" s="246"/>
      <c r="AH15" s="253"/>
      <c r="AI15" s="255"/>
      <c r="AJ15" s="255"/>
      <c r="AK15" s="250">
        <f>AF15</f>
        <v>79950</v>
      </c>
      <c r="AL15" s="255"/>
      <c r="AM15" s="255"/>
      <c r="AN15" s="255"/>
      <c r="AO15" s="254"/>
      <c r="AP15" s="246"/>
      <c r="AQ15" s="253"/>
      <c r="AR15" s="255"/>
      <c r="AS15" s="255"/>
      <c r="AT15" s="250"/>
      <c r="AU15" s="255"/>
      <c r="AV15" s="255"/>
      <c r="AW15" s="255"/>
      <c r="AX15" s="254"/>
      <c r="AY15" s="246"/>
      <c r="AZ15" s="253"/>
      <c r="BA15" s="255"/>
      <c r="BB15" s="255"/>
      <c r="BC15" s="250"/>
      <c r="BD15" s="255"/>
      <c r="BE15" s="255"/>
      <c r="BF15" s="255"/>
      <c r="BG15" s="254"/>
      <c r="BH15">
        <v>5</v>
      </c>
    </row>
    <row r="16" spans="1:71">
      <c r="A16">
        <v>6</v>
      </c>
      <c r="B16" s="211"/>
      <c r="D16" s="226" t="str">
        <f>'LIBRO MAYOR'!C39</f>
        <v>IVA TRASLADADO</v>
      </c>
      <c r="E16" s="227"/>
      <c r="G16" s="226"/>
      <c r="H16" s="2"/>
      <c r="I16" s="2"/>
      <c r="J16" s="252"/>
      <c r="K16" s="2"/>
      <c r="L16" s="2"/>
      <c r="M16" s="2"/>
      <c r="N16" s="252">
        <f>'LIBRO MAYOR'!K42</f>
        <v>12792</v>
      </c>
      <c r="O16" s="227"/>
      <c r="P16" s="226"/>
      <c r="Q16" s="2"/>
      <c r="R16" s="2"/>
      <c r="S16" s="252">
        <f>N16</f>
        <v>12792</v>
      </c>
      <c r="T16" s="2"/>
      <c r="U16" s="2"/>
      <c r="V16" s="2"/>
      <c r="W16" s="227"/>
      <c r="Y16" s="226"/>
      <c r="Z16" s="2"/>
      <c r="AA16" s="2"/>
      <c r="AC16" s="2"/>
      <c r="AD16" s="2"/>
      <c r="AE16" s="2"/>
      <c r="AF16">
        <f>N16-S16</f>
        <v>0</v>
      </c>
      <c r="AH16" s="226"/>
      <c r="AI16" s="2"/>
      <c r="AJ16" s="2"/>
      <c r="AK16" s="252"/>
      <c r="AL16" s="2"/>
      <c r="AM16" s="2"/>
      <c r="AN16" s="2"/>
      <c r="AO16" s="227"/>
      <c r="AQ16" s="226"/>
      <c r="AR16" s="2"/>
      <c r="AS16" s="2"/>
      <c r="AT16" s="252"/>
      <c r="AU16" s="2"/>
      <c r="AV16" s="2"/>
      <c r="AW16" s="2"/>
      <c r="AX16" s="227"/>
      <c r="AZ16" s="226"/>
      <c r="BA16" s="2"/>
      <c r="BB16" s="2"/>
      <c r="BC16" s="252"/>
      <c r="BD16" s="2"/>
      <c r="BE16" s="2"/>
      <c r="BF16" s="2"/>
      <c r="BG16" s="227"/>
      <c r="BH16">
        <v>6</v>
      </c>
    </row>
    <row r="17" spans="1:60" ht="15">
      <c r="A17">
        <v>7</v>
      </c>
      <c r="B17" s="245"/>
      <c r="C17" s="246"/>
      <c r="D17" s="253" t="str">
        <f>'LIBRO MAYOR'!C46</f>
        <v>BANCOS</v>
      </c>
      <c r="E17" s="254"/>
      <c r="F17" s="246"/>
      <c r="G17" s="253"/>
      <c r="H17" s="255"/>
      <c r="I17" s="255"/>
      <c r="J17" s="250">
        <f>'LIBRO MAYOR'!J49</f>
        <v>130852</v>
      </c>
      <c r="K17" s="255"/>
      <c r="L17" s="255"/>
      <c r="M17" s="255"/>
      <c r="N17" s="250"/>
      <c r="O17" s="254"/>
      <c r="P17" s="253"/>
      <c r="Q17" s="255"/>
      <c r="R17" s="255"/>
      <c r="S17" s="250"/>
      <c r="T17" s="255"/>
      <c r="U17" s="255"/>
      <c r="V17" s="255"/>
      <c r="W17" s="254"/>
      <c r="X17" s="246"/>
      <c r="Y17" s="253"/>
      <c r="Z17" s="255"/>
      <c r="AA17" s="255"/>
      <c r="AB17" s="250">
        <f>J17-W17</f>
        <v>130852</v>
      </c>
      <c r="AC17" s="255"/>
      <c r="AD17" s="255"/>
      <c r="AE17" s="255"/>
      <c r="AF17" s="267"/>
      <c r="AG17" s="246"/>
      <c r="AH17" s="253"/>
      <c r="AI17" s="255"/>
      <c r="AJ17" s="255"/>
      <c r="AK17" s="250"/>
      <c r="AL17" s="255"/>
      <c r="AM17" s="255"/>
      <c r="AN17" s="255"/>
      <c r="AO17" s="254"/>
      <c r="AP17" s="246"/>
      <c r="AQ17" s="253"/>
      <c r="AR17" s="255"/>
      <c r="AS17" s="255"/>
      <c r="AT17" s="250">
        <f>AB17</f>
        <v>130852</v>
      </c>
      <c r="AU17" s="255"/>
      <c r="AV17" s="255"/>
      <c r="AW17" s="255"/>
      <c r="AX17" s="254"/>
      <c r="AY17" s="246"/>
      <c r="AZ17" s="253"/>
      <c r="BA17" s="255"/>
      <c r="BB17" s="255"/>
      <c r="BC17" s="250"/>
      <c r="BD17" s="255"/>
      <c r="BE17" s="255"/>
      <c r="BF17" s="255"/>
      <c r="BG17" s="254">
        <f>AB17</f>
        <v>130852</v>
      </c>
      <c r="BH17">
        <v>7</v>
      </c>
    </row>
    <row r="18" spans="1:60">
      <c r="A18">
        <v>8</v>
      </c>
      <c r="B18" s="211"/>
      <c r="D18" s="226" t="str">
        <f>'LIBRO MAYOR'!C57</f>
        <v>CLIENTES</v>
      </c>
      <c r="E18" s="227"/>
      <c r="G18" s="226"/>
      <c r="H18" s="2"/>
      <c r="I18" s="2"/>
      <c r="J18" s="252">
        <f>'LIBRO MAYOR'!J58</f>
        <v>2320</v>
      </c>
      <c r="K18" s="2"/>
      <c r="L18" s="2"/>
      <c r="M18" s="2"/>
      <c r="N18" s="252"/>
      <c r="O18" s="227"/>
      <c r="P18" s="226"/>
      <c r="Q18" s="2"/>
      <c r="R18" s="2"/>
      <c r="S18" s="252"/>
      <c r="T18" s="2"/>
      <c r="U18" s="2"/>
      <c r="V18" s="2"/>
      <c r="W18" s="227"/>
      <c r="Y18" s="226"/>
      <c r="Z18" s="2"/>
      <c r="AA18" s="2"/>
      <c r="AB18">
        <f t="shared" si="0"/>
        <v>2320</v>
      </c>
      <c r="AC18" s="2"/>
      <c r="AD18" s="2"/>
      <c r="AE18" s="2"/>
      <c r="AH18" s="226"/>
      <c r="AI18" s="2"/>
      <c r="AJ18" s="2"/>
      <c r="AK18" s="252"/>
      <c r="AL18" s="2"/>
      <c r="AM18" s="2"/>
      <c r="AN18" s="2"/>
      <c r="AO18" s="227"/>
      <c r="AQ18" s="226"/>
      <c r="AR18" s="2"/>
      <c r="AS18" s="2"/>
      <c r="AT18">
        <f t="shared" ref="AT18:AT19" si="1">AB18</f>
        <v>2320</v>
      </c>
      <c r="AU18" s="2"/>
      <c r="AV18" s="2"/>
      <c r="AW18" s="2"/>
      <c r="AX18" s="227"/>
      <c r="AZ18" s="226"/>
      <c r="BA18" s="2"/>
      <c r="BB18" s="2"/>
      <c r="BC18" s="252"/>
      <c r="BD18" s="2"/>
      <c r="BE18" s="2"/>
      <c r="BF18" s="2"/>
      <c r="BG18" s="227">
        <f>AT18</f>
        <v>2320</v>
      </c>
      <c r="BH18">
        <v>8</v>
      </c>
    </row>
    <row r="19" spans="1:60">
      <c r="A19">
        <v>9</v>
      </c>
      <c r="B19" s="245"/>
      <c r="C19" s="246"/>
      <c r="D19" s="253" t="str">
        <f>'LIBRO MAYOR'!C64</f>
        <v>IVA PEND. ACREDITAR</v>
      </c>
      <c r="E19" s="254"/>
      <c r="F19" s="246"/>
      <c r="G19" s="253"/>
      <c r="H19" s="255"/>
      <c r="I19" s="255"/>
      <c r="J19" s="250">
        <f>'LIBRO MAYOR'!J66</f>
        <v>1264</v>
      </c>
      <c r="K19" s="255"/>
      <c r="L19" s="255"/>
      <c r="M19" s="255"/>
      <c r="N19" s="250"/>
      <c r="O19" s="254"/>
      <c r="P19" s="253"/>
      <c r="Q19" s="255"/>
      <c r="R19" s="255"/>
      <c r="S19" s="250"/>
      <c r="T19" s="255"/>
      <c r="U19" s="255"/>
      <c r="V19" s="255"/>
      <c r="W19" s="254"/>
      <c r="X19" s="246"/>
      <c r="Y19" s="253"/>
      <c r="Z19" s="255"/>
      <c r="AA19" s="255"/>
      <c r="AB19" s="250">
        <f t="shared" si="0"/>
        <v>1264</v>
      </c>
      <c r="AC19" s="255"/>
      <c r="AD19" s="255"/>
      <c r="AE19" s="255"/>
      <c r="AF19" s="254"/>
      <c r="AG19" s="246"/>
      <c r="AH19" s="253"/>
      <c r="AI19" s="255"/>
      <c r="AJ19" s="255"/>
      <c r="AK19" s="250"/>
      <c r="AL19" s="255"/>
      <c r="AM19" s="255"/>
      <c r="AN19" s="255"/>
      <c r="AO19" s="254"/>
      <c r="AP19" s="246"/>
      <c r="AQ19" s="253"/>
      <c r="AR19" s="255"/>
      <c r="AS19" s="255"/>
      <c r="AT19" s="250">
        <f t="shared" si="1"/>
        <v>1264</v>
      </c>
      <c r="AU19" s="255"/>
      <c r="AV19" s="255"/>
      <c r="AW19" s="255"/>
      <c r="AX19" s="254"/>
      <c r="AY19" s="246"/>
      <c r="AZ19" s="253"/>
      <c r="BA19" s="255"/>
      <c r="BB19" s="255"/>
      <c r="BC19" s="250"/>
      <c r="BD19" s="255"/>
      <c r="BE19" s="255"/>
      <c r="BF19" s="255"/>
      <c r="BG19" s="254"/>
      <c r="BH19">
        <v>9</v>
      </c>
    </row>
    <row r="20" spans="1:60">
      <c r="A20">
        <v>10</v>
      </c>
      <c r="B20" s="211"/>
      <c r="D20" s="226" t="str">
        <f>'LIBRO MAYOR'!C80</f>
        <v>COSTO DE VENTA</v>
      </c>
      <c r="E20" s="227"/>
      <c r="G20" s="226"/>
      <c r="H20" s="2"/>
      <c r="I20" s="2"/>
      <c r="J20" s="252">
        <f>'LIBRO MAYOR'!J82</f>
        <v>14682.35294117647</v>
      </c>
      <c r="K20" s="2"/>
      <c r="L20" s="2"/>
      <c r="M20" s="2"/>
      <c r="N20" s="252"/>
      <c r="O20" s="227"/>
      <c r="P20" s="226"/>
      <c r="Q20" s="2"/>
      <c r="R20" s="2"/>
      <c r="S20" s="252"/>
      <c r="T20" s="2"/>
      <c r="U20" s="2"/>
      <c r="V20" s="2"/>
      <c r="W20" s="227"/>
      <c r="Y20" s="226"/>
      <c r="Z20" s="2"/>
      <c r="AA20" s="2"/>
      <c r="AB20">
        <f t="shared" si="0"/>
        <v>14682.35294117647</v>
      </c>
      <c r="AC20" s="2"/>
      <c r="AD20" s="2"/>
      <c r="AE20" s="2"/>
      <c r="AH20" s="226"/>
      <c r="AI20" s="2"/>
      <c r="AJ20" s="2"/>
      <c r="AK20" s="252"/>
      <c r="AL20" s="2"/>
      <c r="AM20" s="2"/>
      <c r="AN20" s="2"/>
      <c r="AO20" s="227">
        <f>AB20</f>
        <v>14682.35294117647</v>
      </c>
      <c r="AQ20" s="226"/>
      <c r="AR20" s="2"/>
      <c r="AS20" s="2"/>
      <c r="AU20" s="2"/>
      <c r="AV20" s="2"/>
      <c r="AW20" s="2"/>
      <c r="AX20" s="227"/>
      <c r="AZ20" s="226"/>
      <c r="BA20" s="2"/>
      <c r="BB20" s="2"/>
      <c r="BC20" s="252"/>
      <c r="BD20" s="2"/>
      <c r="BE20" s="2"/>
      <c r="BF20" s="2"/>
      <c r="BG20" s="227"/>
      <c r="BH20">
        <v>10</v>
      </c>
    </row>
    <row r="21" spans="1:60">
      <c r="A21">
        <v>11</v>
      </c>
      <c r="B21" s="245"/>
      <c r="C21" s="246"/>
      <c r="D21" s="253" t="str">
        <f>'LIBRO MAYOR'!C87</f>
        <v>PROVEEDORES</v>
      </c>
      <c r="E21" s="254"/>
      <c r="F21" s="246"/>
      <c r="G21" s="253"/>
      <c r="H21" s="255"/>
      <c r="I21" s="255"/>
      <c r="J21" s="250"/>
      <c r="K21" s="255"/>
      <c r="L21" s="255"/>
      <c r="M21" s="255"/>
      <c r="N21" s="250">
        <f>'LIBRO MAYOR'!K89</f>
        <v>10584</v>
      </c>
      <c r="O21" s="254"/>
      <c r="P21" s="253"/>
      <c r="Q21" s="255"/>
      <c r="R21" s="255"/>
      <c r="S21" s="250"/>
      <c r="T21" s="255"/>
      <c r="U21" s="255"/>
      <c r="V21" s="255"/>
      <c r="W21" s="254"/>
      <c r="X21" s="246"/>
      <c r="Y21" s="253"/>
      <c r="Z21" s="255"/>
      <c r="AA21" s="255"/>
      <c r="AB21" s="250"/>
      <c r="AC21" s="255"/>
      <c r="AD21" s="255"/>
      <c r="AE21" s="255"/>
      <c r="AF21" s="254">
        <f>N21-S21</f>
        <v>10584</v>
      </c>
      <c r="AG21" s="246"/>
      <c r="AH21" s="253"/>
      <c r="AI21" s="255"/>
      <c r="AJ21" s="255"/>
      <c r="AK21" s="250"/>
      <c r="AL21" s="255"/>
      <c r="AM21" s="255"/>
      <c r="AN21" s="255"/>
      <c r="AO21" s="254"/>
      <c r="AP21" s="246"/>
      <c r="AQ21" s="253"/>
      <c r="AR21" s="255"/>
      <c r="AS21" s="255"/>
      <c r="AT21" s="250"/>
      <c r="AU21" s="255"/>
      <c r="AV21" s="255"/>
      <c r="AW21" s="255"/>
      <c r="AX21" s="254">
        <f>AF21</f>
        <v>10584</v>
      </c>
      <c r="AY21" s="246"/>
      <c r="AZ21" s="253"/>
      <c r="BA21" s="255"/>
      <c r="BB21" s="255"/>
      <c r="BC21" s="250"/>
      <c r="BD21" s="255"/>
      <c r="BE21" s="255"/>
      <c r="BF21" s="255"/>
      <c r="BG21" s="254"/>
      <c r="BH21">
        <v>11</v>
      </c>
    </row>
    <row r="22" spans="1:60">
      <c r="A22">
        <v>12</v>
      </c>
      <c r="B22" s="211"/>
      <c r="D22" s="226" t="str">
        <f>'LIBRO MAYOR'!C96</f>
        <v>IVA PEND. TRASLADAR</v>
      </c>
      <c r="E22" s="227"/>
      <c r="G22" s="226"/>
      <c r="H22" s="2"/>
      <c r="I22" s="2"/>
      <c r="J22" s="252"/>
      <c r="K22" s="2"/>
      <c r="L22" s="2"/>
      <c r="M22" s="2"/>
      <c r="N22" s="252">
        <f>'LIBRO MAYOR'!K97</f>
        <v>320</v>
      </c>
      <c r="O22" s="227"/>
      <c r="P22" s="226"/>
      <c r="Q22" s="2"/>
      <c r="R22" s="2"/>
      <c r="S22" s="252">
        <f>S29*0.16</f>
        <v>32</v>
      </c>
      <c r="T22" s="2"/>
      <c r="U22" s="2"/>
      <c r="V22" s="2"/>
      <c r="W22" s="227"/>
      <c r="Y22" s="226"/>
      <c r="Z22" s="2"/>
      <c r="AA22" s="2"/>
      <c r="AC22" s="2"/>
      <c r="AD22" s="2"/>
      <c r="AE22" s="2"/>
      <c r="AF22">
        <f>N22-S22</f>
        <v>288</v>
      </c>
      <c r="AH22" s="226"/>
      <c r="AI22" s="2"/>
      <c r="AJ22" s="2"/>
      <c r="AK22" s="252"/>
      <c r="AL22" s="2"/>
      <c r="AM22" s="2"/>
      <c r="AN22" s="2"/>
      <c r="AO22" s="227"/>
      <c r="AQ22" s="226"/>
      <c r="AR22" s="2"/>
      <c r="AS22" s="2"/>
      <c r="AT22" s="252"/>
      <c r="AU22" s="2"/>
      <c r="AV22" s="2"/>
      <c r="AW22" s="2"/>
      <c r="AX22">
        <f t="shared" ref="AX22:AX24" si="2">AF22</f>
        <v>288</v>
      </c>
      <c r="AZ22" s="226"/>
      <c r="BA22" s="2"/>
      <c r="BB22" s="2"/>
      <c r="BC22" s="252"/>
      <c r="BD22" s="2"/>
      <c r="BE22" s="2"/>
      <c r="BF22" s="2"/>
      <c r="BG22" s="227"/>
      <c r="BH22">
        <v>12</v>
      </c>
    </row>
    <row r="23" spans="1:60">
      <c r="A23">
        <v>13</v>
      </c>
      <c r="B23" s="245"/>
      <c r="C23" s="246"/>
      <c r="D23" s="253" t="str">
        <f>'LIBRO MAYOR'!C104</f>
        <v>ACREEDORES DIVERSOS</v>
      </c>
      <c r="E23" s="254"/>
      <c r="F23" s="246"/>
      <c r="G23" s="253"/>
      <c r="H23" s="255"/>
      <c r="I23" s="255"/>
      <c r="J23" s="250"/>
      <c r="K23" s="255"/>
      <c r="L23" s="255"/>
      <c r="M23" s="255"/>
      <c r="N23" s="250">
        <f>'LIBRO MAYOR'!K105</f>
        <v>580</v>
      </c>
      <c r="O23" s="254"/>
      <c r="P23" s="253"/>
      <c r="Q23" s="255"/>
      <c r="R23" s="255"/>
      <c r="S23" s="250"/>
      <c r="T23" s="255"/>
      <c r="U23" s="255"/>
      <c r="V23" s="255"/>
      <c r="W23" s="254"/>
      <c r="X23" s="246"/>
      <c r="Y23" s="253"/>
      <c r="Z23" s="255"/>
      <c r="AA23" s="255"/>
      <c r="AB23" s="250"/>
      <c r="AC23" s="255"/>
      <c r="AD23" s="255"/>
      <c r="AE23" s="255"/>
      <c r="AF23" s="254">
        <f>N23-W23</f>
        <v>580</v>
      </c>
      <c r="AG23" s="246"/>
      <c r="AH23" s="253"/>
      <c r="AI23" s="255"/>
      <c r="AJ23" s="255"/>
      <c r="AK23" s="250"/>
      <c r="AL23" s="255"/>
      <c r="AM23" s="255"/>
      <c r="AN23" s="255"/>
      <c r="AO23" s="254"/>
      <c r="AP23" s="246"/>
      <c r="AQ23" s="253"/>
      <c r="AR23" s="255"/>
      <c r="AS23" s="255"/>
      <c r="AT23" s="250"/>
      <c r="AU23" s="255"/>
      <c r="AV23" s="255"/>
      <c r="AW23" s="255"/>
      <c r="AX23" s="254">
        <f t="shared" si="2"/>
        <v>580</v>
      </c>
      <c r="AY23" s="246"/>
      <c r="AZ23" s="253"/>
      <c r="BA23" s="255"/>
      <c r="BB23" s="255"/>
      <c r="BC23" s="250"/>
      <c r="BD23" s="255"/>
      <c r="BE23" s="255"/>
      <c r="BF23" s="255"/>
      <c r="BG23" s="254"/>
      <c r="BH23">
        <v>13</v>
      </c>
    </row>
    <row r="24" spans="1:60">
      <c r="A24">
        <v>14</v>
      </c>
      <c r="B24" s="211"/>
      <c r="D24" s="226" t="str">
        <f>'LIBRO MAYOR'!C111</f>
        <v>CAPITAL</v>
      </c>
      <c r="E24" s="227"/>
      <c r="G24" s="226"/>
      <c r="H24" s="2"/>
      <c r="I24" s="2"/>
      <c r="J24" s="252"/>
      <c r="K24" s="2"/>
      <c r="L24" s="2"/>
      <c r="M24" s="2"/>
      <c r="N24" s="252">
        <f>'LIBRO MAYOR'!K112</f>
        <v>52000</v>
      </c>
      <c r="O24" s="227"/>
      <c r="P24" s="226"/>
      <c r="Q24" s="2"/>
      <c r="R24" s="2"/>
      <c r="S24" s="252"/>
      <c r="T24" s="2"/>
      <c r="U24" s="2"/>
      <c r="V24" s="2"/>
      <c r="W24" s="227"/>
      <c r="Y24" s="226"/>
      <c r="Z24" s="2"/>
      <c r="AA24" s="2"/>
      <c r="AC24" s="2"/>
      <c r="AD24" s="2"/>
      <c r="AE24" s="2"/>
      <c r="AF24">
        <f>N24-W24</f>
        <v>52000</v>
      </c>
      <c r="AH24" s="226"/>
      <c r="AI24" s="2"/>
      <c r="AJ24" s="2"/>
      <c r="AK24" s="252"/>
      <c r="AL24" s="2"/>
      <c r="AM24" s="2"/>
      <c r="AN24" s="2"/>
      <c r="AO24" s="227"/>
      <c r="AQ24" s="226"/>
      <c r="AR24" s="2"/>
      <c r="AS24" s="2"/>
      <c r="AT24" s="252"/>
      <c r="AU24" s="2"/>
      <c r="AV24" s="2"/>
      <c r="AW24" s="2"/>
      <c r="AX24">
        <f t="shared" si="2"/>
        <v>52000</v>
      </c>
      <c r="AZ24" s="226"/>
      <c r="BA24" s="2"/>
      <c r="BB24" s="2"/>
      <c r="BC24" s="252"/>
      <c r="BD24" s="2"/>
      <c r="BE24" s="2"/>
      <c r="BF24" s="2"/>
      <c r="BG24" s="227"/>
      <c r="BH24">
        <v>14</v>
      </c>
    </row>
    <row r="25" spans="1:60" ht="15">
      <c r="A25">
        <v>15</v>
      </c>
      <c r="B25" s="245"/>
      <c r="C25" s="246"/>
      <c r="D25" s="253" t="str">
        <f>'LIBRO MAYOR'!C3</f>
        <v>GASTOS DE ADMON</v>
      </c>
      <c r="E25" s="254"/>
      <c r="F25" s="246"/>
      <c r="G25" s="253"/>
      <c r="H25" s="255"/>
      <c r="I25" s="255"/>
      <c r="J25" s="250">
        <f>'LIBRO MAYOR'!J5</f>
        <v>700</v>
      </c>
      <c r="K25" s="255"/>
      <c r="L25" s="255"/>
      <c r="M25" s="255"/>
      <c r="N25" s="250"/>
      <c r="O25" s="254"/>
      <c r="P25" s="253"/>
      <c r="Q25" s="255"/>
      <c r="R25" s="255"/>
      <c r="S25" s="250"/>
      <c r="T25" s="255"/>
      <c r="U25" s="255"/>
      <c r="V25" s="255"/>
      <c r="W25" s="254"/>
      <c r="X25" s="246"/>
      <c r="Y25" s="253"/>
      <c r="Z25" s="255"/>
      <c r="AA25" s="255"/>
      <c r="AB25" s="250">
        <f>J25-W25</f>
        <v>700</v>
      </c>
      <c r="AC25" s="255"/>
      <c r="AD25" s="255"/>
      <c r="AE25" s="255"/>
      <c r="AF25" s="267"/>
      <c r="AG25" s="246"/>
      <c r="AH25" s="253"/>
      <c r="AI25" s="255"/>
      <c r="AJ25" s="255"/>
      <c r="AK25" s="250"/>
      <c r="AL25" s="255"/>
      <c r="AM25" s="255"/>
      <c r="AN25" s="255"/>
      <c r="AO25" s="254">
        <f>AB25</f>
        <v>700</v>
      </c>
      <c r="AP25" s="246"/>
      <c r="AQ25" s="253"/>
      <c r="AR25" s="255"/>
      <c r="AS25" s="255"/>
      <c r="AT25" s="250"/>
      <c r="AU25" s="255"/>
      <c r="AV25" s="255"/>
      <c r="AW25" s="255"/>
      <c r="AX25" s="254"/>
      <c r="AY25" s="246"/>
      <c r="AZ25" s="253"/>
      <c r="BA25" s="255"/>
      <c r="BB25" s="255"/>
      <c r="BC25" s="250"/>
      <c r="BD25" s="255"/>
      <c r="BE25" s="255"/>
      <c r="BF25" s="255"/>
      <c r="BG25" s="254"/>
      <c r="BH25">
        <v>15</v>
      </c>
    </row>
    <row r="26" spans="1:60">
      <c r="A26">
        <v>16</v>
      </c>
      <c r="B26" s="211"/>
      <c r="D26" s="226"/>
      <c r="E26" s="227"/>
      <c r="G26" s="226"/>
      <c r="H26" s="2"/>
      <c r="I26" s="2"/>
      <c r="J26" s="252"/>
      <c r="K26" s="2"/>
      <c r="L26" s="2"/>
      <c r="M26" s="2"/>
      <c r="N26" s="252"/>
      <c r="O26" s="227"/>
      <c r="P26" s="226"/>
      <c r="Q26" s="2"/>
      <c r="R26" s="2"/>
      <c r="S26" s="252"/>
      <c r="T26" s="2"/>
      <c r="U26" s="2"/>
      <c r="V26" s="2"/>
      <c r="W26" s="227"/>
      <c r="Y26" s="226"/>
      <c r="Z26" s="2"/>
      <c r="AA26" s="2"/>
      <c r="AC26" s="2"/>
      <c r="AD26" s="2"/>
      <c r="AE26" s="2"/>
      <c r="AH26" s="226"/>
      <c r="AI26" s="2"/>
      <c r="AJ26" s="2"/>
      <c r="AK26" s="252"/>
      <c r="AL26" s="2"/>
      <c r="AM26" s="2"/>
      <c r="AN26" s="2"/>
      <c r="AO26" s="227"/>
      <c r="AQ26" s="226"/>
      <c r="AR26" s="2"/>
      <c r="AS26" s="2"/>
      <c r="AT26" s="252"/>
      <c r="AU26" s="2"/>
      <c r="AV26" s="2"/>
      <c r="AW26" s="2"/>
      <c r="AX26" s="227"/>
      <c r="AZ26" s="226"/>
      <c r="BA26" s="2"/>
      <c r="BB26" s="2"/>
      <c r="BC26" s="252"/>
      <c r="BD26" s="2"/>
      <c r="BE26" s="2"/>
      <c r="BF26" s="2"/>
      <c r="BG26" s="227"/>
      <c r="BH26">
        <v>16</v>
      </c>
    </row>
    <row r="27" spans="1:60">
      <c r="A27">
        <v>17</v>
      </c>
      <c r="B27" s="245"/>
      <c r="C27" s="246"/>
      <c r="D27" s="253"/>
      <c r="E27" s="254"/>
      <c r="F27" s="246"/>
      <c r="G27" s="253"/>
      <c r="H27" s="255"/>
      <c r="I27" s="255"/>
      <c r="J27" s="250"/>
      <c r="K27" s="255"/>
      <c r="L27" s="255"/>
      <c r="M27" s="255"/>
      <c r="N27" s="250"/>
      <c r="O27" s="254"/>
      <c r="P27" s="253"/>
      <c r="Q27" s="255"/>
      <c r="R27" s="255"/>
      <c r="S27" s="250"/>
      <c r="T27" s="255"/>
      <c r="U27" s="255"/>
      <c r="V27" s="255"/>
      <c r="W27" s="254"/>
      <c r="X27" s="246"/>
      <c r="Y27" s="253"/>
      <c r="Z27" s="255"/>
      <c r="AA27" s="255"/>
      <c r="AB27" s="250"/>
      <c r="AC27" s="255"/>
      <c r="AD27" s="255"/>
      <c r="AE27" s="255"/>
      <c r="AF27" s="254"/>
      <c r="AG27" s="246"/>
      <c r="AH27" s="253"/>
      <c r="AI27" s="255"/>
      <c r="AJ27" s="255"/>
      <c r="AK27" s="250"/>
      <c r="AL27" s="255"/>
      <c r="AM27" s="255"/>
      <c r="AN27" s="255"/>
      <c r="AO27" s="254"/>
      <c r="AP27" s="246"/>
      <c r="AQ27" s="253"/>
      <c r="AR27" s="255"/>
      <c r="AS27" s="255"/>
      <c r="AT27" s="250"/>
      <c r="AU27" s="255"/>
      <c r="AV27" s="255"/>
      <c r="AW27" s="255"/>
      <c r="AX27" s="254"/>
      <c r="AY27" s="246"/>
      <c r="AZ27" s="253"/>
      <c r="BA27" s="255"/>
      <c r="BB27" s="255"/>
      <c r="BC27" s="250"/>
      <c r="BD27" s="255"/>
      <c r="BE27" s="255"/>
      <c r="BF27" s="255"/>
      <c r="BG27" s="254"/>
      <c r="BH27">
        <v>17</v>
      </c>
    </row>
    <row r="28" spans="1:60">
      <c r="A28">
        <v>18</v>
      </c>
      <c r="B28" s="211"/>
      <c r="D28" s="226"/>
      <c r="E28" s="227"/>
      <c r="G28" s="226"/>
      <c r="H28" s="2"/>
      <c r="I28" s="2"/>
      <c r="J28" s="252"/>
      <c r="K28" s="2"/>
      <c r="L28" s="2"/>
      <c r="M28" s="2"/>
      <c r="N28" s="252"/>
      <c r="O28" s="227"/>
      <c r="P28" s="226"/>
      <c r="Q28" s="2"/>
      <c r="R28" s="2"/>
      <c r="S28" s="252"/>
      <c r="T28" s="2"/>
      <c r="U28" s="2"/>
      <c r="V28" s="2"/>
      <c r="W28" s="227"/>
      <c r="Y28" s="226"/>
      <c r="Z28" s="2"/>
      <c r="AA28" s="2"/>
      <c r="AC28" s="2"/>
      <c r="AD28" s="2"/>
      <c r="AE28" s="2"/>
      <c r="AH28" s="226"/>
      <c r="AI28" s="2"/>
      <c r="AJ28" s="2"/>
      <c r="AK28" s="252"/>
      <c r="AL28" s="2"/>
      <c r="AM28" s="2"/>
      <c r="AN28" s="2"/>
      <c r="AO28" s="227"/>
      <c r="AQ28" s="226"/>
      <c r="AR28" s="2"/>
      <c r="AS28" s="2"/>
      <c r="AT28" s="252"/>
      <c r="AU28" s="2"/>
      <c r="AV28" s="2"/>
      <c r="AW28" s="2"/>
      <c r="AX28" s="227"/>
      <c r="AZ28" s="226"/>
      <c r="BA28" s="2"/>
      <c r="BB28" s="2"/>
      <c r="BC28" s="252"/>
      <c r="BD28" s="2"/>
      <c r="BE28" s="2"/>
      <c r="BF28" s="2"/>
      <c r="BG28" s="227"/>
      <c r="BH28">
        <v>18</v>
      </c>
    </row>
    <row r="29" spans="1:60">
      <c r="A29">
        <v>19</v>
      </c>
      <c r="B29" s="245"/>
      <c r="C29" s="246"/>
      <c r="D29" s="253" t="str">
        <f>'LIBRO MAYOR'!C9</f>
        <v>GASTOS DE VENTA</v>
      </c>
      <c r="E29" s="254"/>
      <c r="F29" s="246"/>
      <c r="G29" s="253"/>
      <c r="H29" s="255"/>
      <c r="I29" s="255"/>
      <c r="J29" s="250">
        <f>'LIBRO MAYOR'!J11</f>
        <v>300</v>
      </c>
      <c r="K29" s="255"/>
      <c r="L29" s="255"/>
      <c r="M29" s="255"/>
      <c r="N29" s="250"/>
      <c r="O29" s="254"/>
      <c r="P29" s="253"/>
      <c r="Q29" s="255"/>
      <c r="R29" s="255"/>
      <c r="S29" s="250">
        <f>W31/(1.16)</f>
        <v>200</v>
      </c>
      <c r="T29" s="255"/>
      <c r="U29" s="255"/>
      <c r="V29" s="255"/>
      <c r="W29" s="254"/>
      <c r="X29" s="246"/>
      <c r="Y29" s="253"/>
      <c r="Z29" s="255"/>
      <c r="AA29" s="255"/>
      <c r="AB29" s="250">
        <f>J29+S29-W29</f>
        <v>500</v>
      </c>
      <c r="AC29" s="255"/>
      <c r="AD29" s="255"/>
      <c r="AE29" s="255"/>
      <c r="AF29" s="254"/>
      <c r="AG29" s="246"/>
      <c r="AH29" s="253"/>
      <c r="AI29" s="255"/>
      <c r="AJ29" s="255"/>
      <c r="AK29" s="250"/>
      <c r="AL29" s="255"/>
      <c r="AM29" s="255"/>
      <c r="AN29" s="255"/>
      <c r="AO29" s="254">
        <f>AB29</f>
        <v>500</v>
      </c>
      <c r="AP29" s="246"/>
      <c r="AQ29" s="253"/>
      <c r="AR29" s="255"/>
      <c r="AS29" s="255"/>
      <c r="AT29" s="250"/>
      <c r="AU29" s="255"/>
      <c r="AV29" s="255"/>
      <c r="AW29" s="255"/>
      <c r="AX29" s="254"/>
      <c r="AY29" s="246"/>
      <c r="AZ29" s="253"/>
      <c r="BA29" s="255"/>
      <c r="BB29" s="255"/>
      <c r="BC29" s="250"/>
      <c r="BD29" s="255"/>
      <c r="BE29" s="255"/>
      <c r="BF29" s="255"/>
      <c r="BG29" s="254"/>
      <c r="BH29">
        <v>19</v>
      </c>
    </row>
    <row r="30" spans="1:60">
      <c r="A30">
        <v>20</v>
      </c>
      <c r="B30" s="211"/>
      <c r="D30" s="226"/>
      <c r="E30" s="227"/>
      <c r="G30" s="226"/>
      <c r="H30" s="2"/>
      <c r="I30" s="2"/>
      <c r="J30" s="252"/>
      <c r="K30" s="2"/>
      <c r="L30" s="2"/>
      <c r="M30" s="2"/>
      <c r="N30" s="252"/>
      <c r="O30" s="227"/>
      <c r="P30" s="226"/>
      <c r="Q30" s="2"/>
      <c r="R30" s="2"/>
      <c r="S30" s="252"/>
      <c r="T30" s="2"/>
      <c r="U30" s="2"/>
      <c r="V30" s="2"/>
      <c r="W30" s="227"/>
      <c r="Y30" s="226"/>
      <c r="Z30" s="2"/>
      <c r="AA30" s="2"/>
      <c r="AC30" s="2"/>
      <c r="AD30" s="2"/>
      <c r="AE30" s="2"/>
      <c r="AH30" s="226"/>
      <c r="AI30" s="2"/>
      <c r="AJ30" s="2"/>
      <c r="AK30" s="252"/>
      <c r="AL30" s="2"/>
      <c r="AM30" s="2"/>
      <c r="AN30" s="2"/>
      <c r="AO30" s="227"/>
      <c r="AQ30" s="226"/>
      <c r="AR30" s="2"/>
      <c r="AS30" s="2"/>
      <c r="AT30" s="252"/>
      <c r="AU30" s="2"/>
      <c r="AV30" s="2"/>
      <c r="AW30" s="2"/>
      <c r="AX30" s="227"/>
      <c r="AZ30" s="226"/>
      <c r="BA30" s="2"/>
      <c r="BB30" s="2"/>
      <c r="BC30" s="252"/>
      <c r="BD30" s="2"/>
      <c r="BE30" s="2"/>
      <c r="BF30" s="2"/>
      <c r="BG30" s="227"/>
      <c r="BH30">
        <v>20</v>
      </c>
    </row>
    <row r="31" spans="1:60">
      <c r="A31">
        <v>21</v>
      </c>
      <c r="B31" s="245"/>
      <c r="C31" s="246"/>
      <c r="D31" s="253"/>
      <c r="E31" s="254"/>
      <c r="F31" s="246"/>
      <c r="G31" s="253"/>
      <c r="H31" s="255"/>
      <c r="I31" s="255"/>
      <c r="J31" s="250"/>
      <c r="K31" s="255"/>
      <c r="L31" s="255"/>
      <c r="M31" s="255"/>
      <c r="N31" s="250"/>
      <c r="O31" s="254"/>
      <c r="P31" s="253"/>
      <c r="Q31" s="255"/>
      <c r="R31" s="255"/>
      <c r="S31" s="250"/>
      <c r="T31" s="255"/>
      <c r="U31" s="255"/>
      <c r="V31" s="255"/>
      <c r="W31" s="254">
        <f>J18*0.1</f>
        <v>232</v>
      </c>
      <c r="X31" s="246"/>
      <c r="Y31" s="253"/>
      <c r="Z31" s="255"/>
      <c r="AA31" s="255"/>
      <c r="AB31" s="250"/>
      <c r="AC31" s="255"/>
      <c r="AD31" s="255"/>
      <c r="AE31" s="255"/>
      <c r="AF31" s="254">
        <f>W31</f>
        <v>232</v>
      </c>
      <c r="AG31" s="246"/>
      <c r="AH31" s="253"/>
      <c r="AI31" s="255"/>
      <c r="AJ31" s="255"/>
      <c r="AK31" s="250"/>
      <c r="AL31" s="255"/>
      <c r="AM31" s="255"/>
      <c r="AN31" s="255"/>
      <c r="AO31" s="254"/>
      <c r="AP31" s="246"/>
      <c r="AQ31" s="253"/>
      <c r="AR31" s="255"/>
      <c r="AS31" s="255"/>
      <c r="AT31" s="250"/>
      <c r="AU31" s="255"/>
      <c r="AV31" s="255"/>
      <c r="AW31" s="255"/>
      <c r="AX31" s="254"/>
      <c r="AY31" s="246"/>
      <c r="AZ31" s="253"/>
      <c r="BA31" s="255"/>
      <c r="BB31" s="255"/>
      <c r="BC31" s="250"/>
      <c r="BD31" s="255"/>
      <c r="BE31" s="255"/>
      <c r="BF31" s="255"/>
      <c r="BG31" s="254"/>
      <c r="BH31">
        <v>21</v>
      </c>
    </row>
    <row r="32" spans="1:60">
      <c r="A32">
        <v>22</v>
      </c>
      <c r="B32" s="211"/>
      <c r="D32" s="226" t="s">
        <v>197</v>
      </c>
      <c r="E32" s="227"/>
      <c r="G32" s="226"/>
      <c r="H32" s="2"/>
      <c r="I32" s="2"/>
      <c r="J32" s="252"/>
      <c r="K32" s="2"/>
      <c r="L32" s="2"/>
      <c r="M32" s="2"/>
      <c r="N32" s="252"/>
      <c r="O32" s="227"/>
      <c r="P32" s="226"/>
      <c r="Q32" s="2"/>
      <c r="R32" s="2"/>
      <c r="S32" s="252"/>
      <c r="T32" s="2"/>
      <c r="U32" s="2"/>
      <c r="V32" s="2"/>
      <c r="W32" s="227"/>
      <c r="Y32" s="226"/>
      <c r="Z32" s="2"/>
      <c r="AA32" s="2"/>
      <c r="AC32" s="2"/>
      <c r="AD32" s="2"/>
      <c r="AE32" s="2"/>
      <c r="AH32" s="226"/>
      <c r="AI32" s="2"/>
      <c r="AJ32" s="2"/>
      <c r="AK32" s="252"/>
      <c r="AL32" s="2"/>
      <c r="AM32" s="2"/>
      <c r="AN32" s="2"/>
      <c r="AO32" s="227"/>
      <c r="AQ32" s="226"/>
      <c r="AR32" s="2"/>
      <c r="AS32" s="2"/>
      <c r="AT32" s="252"/>
      <c r="AU32" s="2"/>
      <c r="AV32" s="2"/>
      <c r="AW32" s="2"/>
      <c r="AX32" s="227">
        <f>AF31</f>
        <v>232</v>
      </c>
      <c r="AZ32" s="226"/>
      <c r="BA32" s="2"/>
      <c r="BB32" s="2"/>
      <c r="BC32" s="252">
        <f>AX32</f>
        <v>232</v>
      </c>
      <c r="BD32" s="2"/>
      <c r="BE32" s="2"/>
      <c r="BF32" s="2"/>
      <c r="BG32" s="227"/>
      <c r="BH32">
        <v>22</v>
      </c>
    </row>
    <row r="33" spans="1:60">
      <c r="A33">
        <v>23</v>
      </c>
      <c r="B33" s="245"/>
      <c r="C33" s="246"/>
      <c r="D33" s="253" t="s">
        <v>198</v>
      </c>
      <c r="E33" s="254"/>
      <c r="F33" s="246"/>
      <c r="G33" s="253"/>
      <c r="H33" s="255"/>
      <c r="I33" s="255"/>
      <c r="J33" s="250"/>
      <c r="K33" s="255"/>
      <c r="L33" s="255"/>
      <c r="M33" s="255"/>
      <c r="N33" s="250"/>
      <c r="O33" s="254"/>
      <c r="P33" s="253"/>
      <c r="Q33" s="255"/>
      <c r="R33" s="255"/>
      <c r="S33" s="250"/>
      <c r="T33" s="255"/>
      <c r="U33" s="255"/>
      <c r="V33" s="255"/>
      <c r="W33" s="254">
        <f>S16-W13</f>
        <v>11152</v>
      </c>
      <c r="X33" s="246"/>
      <c r="Y33" s="253"/>
      <c r="Z33" s="255"/>
      <c r="AA33" s="255"/>
      <c r="AB33" s="250"/>
      <c r="AC33" s="255"/>
      <c r="AD33" s="255"/>
      <c r="AE33" s="255"/>
      <c r="AF33" s="254">
        <f>W33</f>
        <v>11152</v>
      </c>
      <c r="AG33" s="246"/>
      <c r="AH33" s="253"/>
      <c r="AI33" s="255"/>
      <c r="AJ33" s="255"/>
      <c r="AK33" s="250"/>
      <c r="AL33" s="255"/>
      <c r="AM33" s="255"/>
      <c r="AN33" s="255"/>
      <c r="AO33" s="254"/>
      <c r="AP33" s="246"/>
      <c r="AQ33" s="253"/>
      <c r="AR33" s="255"/>
      <c r="AS33" s="255"/>
      <c r="AT33" s="250"/>
      <c r="AU33" s="255"/>
      <c r="AV33" s="255"/>
      <c r="AW33" s="255"/>
      <c r="AX33" s="254">
        <f>AF33</f>
        <v>11152</v>
      </c>
      <c r="AY33" s="246"/>
      <c r="AZ33" s="253"/>
      <c r="BA33" s="255"/>
      <c r="BB33" s="255"/>
      <c r="BC33" s="250"/>
      <c r="BD33" s="255"/>
      <c r="BE33" s="255"/>
      <c r="BF33" s="255"/>
      <c r="BG33" s="254"/>
      <c r="BH33">
        <v>23</v>
      </c>
    </row>
    <row r="34" spans="1:60">
      <c r="A34">
        <v>24</v>
      </c>
      <c r="B34" s="211"/>
      <c r="D34" s="226" t="s">
        <v>199</v>
      </c>
      <c r="E34" s="227"/>
      <c r="G34" s="226"/>
      <c r="H34" s="2"/>
      <c r="I34" s="2"/>
      <c r="J34" s="252"/>
      <c r="K34" s="2"/>
      <c r="L34" s="2"/>
      <c r="M34" s="2"/>
      <c r="N34" s="252"/>
      <c r="O34" s="227"/>
      <c r="P34" s="226"/>
      <c r="Q34" s="2"/>
      <c r="R34" s="2"/>
      <c r="S34" s="252"/>
      <c r="T34" s="2"/>
      <c r="U34" s="2"/>
      <c r="V34" s="2"/>
      <c r="W34" s="227"/>
      <c r="Y34" s="226"/>
      <c r="Z34" s="2"/>
      <c r="AA34" s="2"/>
      <c r="AB34" s="252"/>
      <c r="AC34" s="2"/>
      <c r="AD34" s="2"/>
      <c r="AE34" s="2"/>
      <c r="AH34" s="226"/>
      <c r="AI34" s="2"/>
      <c r="AJ34" s="2"/>
      <c r="AK34" s="252"/>
      <c r="AL34" s="2"/>
      <c r="AM34" s="2"/>
      <c r="AN34" s="2"/>
      <c r="AO34" s="227">
        <f>AK15-AO20-AO25-AO29</f>
        <v>64067.647058823532</v>
      </c>
      <c r="AQ34" s="226"/>
      <c r="AR34" s="2"/>
      <c r="AS34" s="2"/>
      <c r="AT34" s="252"/>
      <c r="AU34" s="2"/>
      <c r="AV34" s="2"/>
      <c r="AW34" s="2"/>
      <c r="AX34" s="227">
        <f>AO34</f>
        <v>64067.647058823532</v>
      </c>
      <c r="AZ34" s="226"/>
      <c r="BA34" s="2"/>
      <c r="BB34" s="2"/>
      <c r="BC34" s="252"/>
      <c r="BD34" s="2"/>
      <c r="BE34" s="2"/>
      <c r="BF34" s="2"/>
      <c r="BG34" s="227"/>
      <c r="BH34">
        <v>24</v>
      </c>
    </row>
    <row r="35" spans="1:60">
      <c r="A35">
        <v>25</v>
      </c>
      <c r="B35" s="245"/>
      <c r="C35" s="246"/>
      <c r="D35" s="253" t="s">
        <v>200</v>
      </c>
      <c r="E35" s="254"/>
      <c r="F35" s="246"/>
      <c r="G35" s="253"/>
      <c r="H35" s="255"/>
      <c r="I35" s="255"/>
      <c r="J35" s="250"/>
      <c r="K35" s="255"/>
      <c r="L35" s="255"/>
      <c r="M35" s="255"/>
      <c r="N35" s="250"/>
      <c r="O35" s="254"/>
      <c r="P35" s="253"/>
      <c r="Q35" s="255"/>
      <c r="R35" s="255"/>
      <c r="S35" s="250"/>
      <c r="T35" s="255"/>
      <c r="U35" s="255"/>
      <c r="V35" s="255"/>
      <c r="W35" s="254"/>
      <c r="X35" s="246"/>
      <c r="Y35" s="253"/>
      <c r="Z35" s="255"/>
      <c r="AA35" s="255"/>
      <c r="AB35" s="250"/>
      <c r="AC35" s="255"/>
      <c r="AD35" s="255"/>
      <c r="AE35" s="255"/>
      <c r="AF35" s="254"/>
      <c r="AG35" s="246"/>
      <c r="AH35" s="253"/>
      <c r="AI35" s="255"/>
      <c r="AJ35" s="255"/>
      <c r="AK35" s="250"/>
      <c r="AL35" s="255"/>
      <c r="AM35" s="255"/>
      <c r="AN35" s="255"/>
      <c r="AO35" s="254"/>
      <c r="AP35" s="246"/>
      <c r="AQ35" s="253"/>
      <c r="AR35" s="255"/>
      <c r="AS35" s="255"/>
      <c r="AT35" s="250"/>
      <c r="AU35" s="255"/>
      <c r="AV35" s="255"/>
      <c r="AW35" s="255"/>
      <c r="AX35" s="254"/>
      <c r="AY35" s="246"/>
      <c r="AZ35" s="253"/>
      <c r="BA35" s="255"/>
      <c r="BB35" s="255"/>
      <c r="BC35" s="250">
        <f>BG17</f>
        <v>130852</v>
      </c>
      <c r="BD35" s="255"/>
      <c r="BE35" s="255"/>
      <c r="BF35" s="255"/>
      <c r="BG35" s="254"/>
      <c r="BH35">
        <v>25</v>
      </c>
    </row>
    <row r="36" spans="1:60">
      <c r="A36">
        <v>26</v>
      </c>
      <c r="B36" s="211"/>
      <c r="D36" s="226" t="s">
        <v>201</v>
      </c>
      <c r="E36" s="227"/>
      <c r="G36" s="226"/>
      <c r="H36" s="2"/>
      <c r="I36" s="2"/>
      <c r="J36" s="252"/>
      <c r="K36" s="2"/>
      <c r="L36" s="2"/>
      <c r="M36" s="2"/>
      <c r="N36" s="252"/>
      <c r="O36" s="227"/>
      <c r="P36" s="226"/>
      <c r="Q36" s="2"/>
      <c r="R36" s="2"/>
      <c r="S36" s="252"/>
      <c r="T36" s="2"/>
      <c r="U36" s="2"/>
      <c r="V36" s="2"/>
      <c r="W36" s="227"/>
      <c r="Y36" s="226"/>
      <c r="Z36" s="2"/>
      <c r="AA36" s="2"/>
      <c r="AB36" s="252"/>
      <c r="AC36" s="2"/>
      <c r="AD36" s="2"/>
      <c r="AE36" s="2"/>
      <c r="AF36" s="227"/>
      <c r="AH36" s="226"/>
      <c r="AI36" s="2"/>
      <c r="AJ36" s="2"/>
      <c r="AK36" s="252"/>
      <c r="AL36" s="2"/>
      <c r="AM36" s="2"/>
      <c r="AN36" s="2"/>
      <c r="AO36" s="227"/>
      <c r="AQ36" s="226"/>
      <c r="AR36" s="2"/>
      <c r="AS36" s="2"/>
      <c r="AT36" s="252"/>
      <c r="AU36" s="2"/>
      <c r="AV36" s="2"/>
      <c r="AW36" s="2"/>
      <c r="AX36" s="227"/>
      <c r="AZ36" s="226"/>
      <c r="BA36" s="2"/>
      <c r="BB36" s="2"/>
      <c r="BC36" s="252">
        <f>BG18-BC32</f>
        <v>2088</v>
      </c>
      <c r="BD36" s="2"/>
      <c r="BE36" s="2"/>
      <c r="BF36" s="2"/>
      <c r="BG36" s="227"/>
      <c r="BH36">
        <v>26</v>
      </c>
    </row>
    <row r="37" spans="1:60">
      <c r="A37">
        <v>27</v>
      </c>
      <c r="B37" s="245"/>
      <c r="C37" s="246"/>
      <c r="D37" s="253" t="s">
        <v>48</v>
      </c>
      <c r="E37" s="254"/>
      <c r="F37" s="246"/>
      <c r="G37" s="253"/>
      <c r="H37" s="255"/>
      <c r="I37" s="255"/>
      <c r="J37" s="250"/>
      <c r="K37" s="255"/>
      <c r="L37" s="255"/>
      <c r="M37" s="255"/>
      <c r="N37" s="250"/>
      <c r="O37" s="254"/>
      <c r="P37" s="253"/>
      <c r="Q37" s="255"/>
      <c r="R37" s="255"/>
      <c r="S37" s="250">
        <f>SUM(S16:S34)</f>
        <v>13024</v>
      </c>
      <c r="T37" s="255"/>
      <c r="U37" s="255"/>
      <c r="V37" s="255"/>
      <c r="W37" s="254">
        <f>SUM(W11:W33)</f>
        <v>13024</v>
      </c>
      <c r="X37" s="246"/>
      <c r="Y37" s="253"/>
      <c r="Z37" s="255"/>
      <c r="AA37" s="255"/>
      <c r="AB37" s="250">
        <f>SUM(AB11:AB32)</f>
        <v>154786</v>
      </c>
      <c r="AC37" s="255"/>
      <c r="AD37" s="255"/>
      <c r="AE37" s="255"/>
      <c r="AF37" s="254">
        <f>SUM(AF12:AF33)</f>
        <v>154786</v>
      </c>
      <c r="AG37" s="246"/>
      <c r="AH37" s="253"/>
      <c r="AI37" s="255"/>
      <c r="AJ37" s="255"/>
      <c r="AK37" s="250">
        <f>SUM(AK12:AK33)</f>
        <v>79950</v>
      </c>
      <c r="AL37" s="255"/>
      <c r="AM37" s="255"/>
      <c r="AN37" s="255"/>
      <c r="AO37" s="254">
        <f>SUM(AO12:AO34)</f>
        <v>79950</v>
      </c>
      <c r="AP37" s="246"/>
      <c r="AQ37" s="253"/>
      <c r="AR37" s="255"/>
      <c r="AS37" s="255"/>
      <c r="AT37" s="250">
        <f>SUM(AT14:AT33)</f>
        <v>138903.64705882352</v>
      </c>
      <c r="AU37" s="255"/>
      <c r="AV37" s="255"/>
      <c r="AW37" s="255"/>
      <c r="AX37" s="254">
        <f>SUM(AX12:AX34)</f>
        <v>138903.64705882352</v>
      </c>
      <c r="AY37" s="246"/>
      <c r="AZ37" s="253"/>
      <c r="BA37" s="255"/>
      <c r="BB37" s="255"/>
      <c r="BC37" s="250">
        <f>SUM(BC11:BC36)</f>
        <v>133172</v>
      </c>
      <c r="BD37" s="255"/>
      <c r="BE37" s="255"/>
      <c r="BF37" s="255"/>
      <c r="BG37" s="254">
        <f>SUM(BG11:BG34)</f>
        <v>133172</v>
      </c>
      <c r="BH37">
        <v>27</v>
      </c>
    </row>
    <row r="38" spans="1:60">
      <c r="A38">
        <v>28</v>
      </c>
      <c r="B38" s="211"/>
      <c r="D38" s="226"/>
      <c r="E38" s="227"/>
      <c r="G38" s="226"/>
      <c r="H38" s="2"/>
      <c r="I38" s="2"/>
      <c r="J38" s="252"/>
      <c r="K38" s="2"/>
      <c r="L38" s="2"/>
      <c r="M38" s="2"/>
      <c r="N38" s="252"/>
      <c r="O38" s="227"/>
      <c r="P38" s="226"/>
      <c r="Q38" s="2"/>
      <c r="R38" s="2"/>
      <c r="S38" s="252"/>
      <c r="T38" s="2"/>
      <c r="U38" s="2"/>
      <c r="V38" s="2"/>
      <c r="W38" s="227"/>
      <c r="Y38" s="226"/>
      <c r="Z38" s="2"/>
      <c r="AA38" s="2"/>
      <c r="AB38" s="252"/>
      <c r="AC38" s="2"/>
      <c r="AD38" s="2"/>
      <c r="AE38" s="2"/>
      <c r="AF38" s="227"/>
      <c r="AH38" s="226"/>
      <c r="AI38" s="2"/>
      <c r="AJ38" s="2"/>
      <c r="AK38" s="252"/>
      <c r="AL38" s="2"/>
      <c r="AM38" s="2"/>
      <c r="AN38" s="2"/>
      <c r="AO38" s="227"/>
      <c r="AQ38" s="226"/>
      <c r="AR38" s="2"/>
      <c r="AS38" s="2"/>
      <c r="AT38" s="252"/>
      <c r="AU38" s="2"/>
      <c r="AV38" s="2"/>
      <c r="AW38" s="2"/>
      <c r="AX38" s="227"/>
      <c r="AZ38" s="226"/>
      <c r="BA38" s="2"/>
      <c r="BB38" s="2"/>
      <c r="BC38" s="252"/>
      <c r="BD38" s="2"/>
      <c r="BE38" s="2"/>
      <c r="BF38" s="2"/>
      <c r="BG38" s="227"/>
      <c r="BH38">
        <v>28</v>
      </c>
    </row>
    <row r="39" spans="1:60">
      <c r="A39">
        <v>29</v>
      </c>
      <c r="B39" s="245"/>
      <c r="C39" s="246"/>
      <c r="D39" s="253"/>
      <c r="E39" s="254"/>
      <c r="F39" s="246"/>
      <c r="G39" s="253"/>
      <c r="H39" s="255"/>
      <c r="I39" s="255"/>
      <c r="J39" s="250"/>
      <c r="K39" s="255"/>
      <c r="L39" s="255"/>
      <c r="M39" s="255"/>
      <c r="N39" s="250"/>
      <c r="O39" s="254"/>
      <c r="P39" s="253"/>
      <c r="Q39" s="255"/>
      <c r="R39" s="255"/>
      <c r="S39" s="250"/>
      <c r="T39" s="255"/>
      <c r="U39" s="255"/>
      <c r="V39" s="255"/>
      <c r="W39" s="254"/>
      <c r="X39" s="246"/>
      <c r="Y39" s="253"/>
      <c r="Z39" s="255"/>
      <c r="AA39" s="255"/>
      <c r="AB39" s="250"/>
      <c r="AC39" s="255"/>
      <c r="AD39" s="255"/>
      <c r="AE39" s="255"/>
      <c r="AF39" s="254"/>
      <c r="AG39" s="246"/>
      <c r="AH39" s="253"/>
      <c r="AI39" s="255"/>
      <c r="AJ39" s="255"/>
      <c r="AK39" s="250"/>
      <c r="AL39" s="255"/>
      <c r="AM39" s="255"/>
      <c r="AN39" s="255"/>
      <c r="AO39" s="254"/>
      <c r="AP39" s="246"/>
      <c r="AQ39" s="253"/>
      <c r="AR39" s="255"/>
      <c r="AS39" s="255"/>
      <c r="AT39" s="250"/>
      <c r="AU39" s="255"/>
      <c r="AV39" s="255"/>
      <c r="AW39" s="255"/>
      <c r="AX39" s="254"/>
      <c r="AY39" s="246"/>
      <c r="AZ39" s="253"/>
      <c r="BA39" s="255"/>
      <c r="BB39" s="255"/>
      <c r="BC39" s="250"/>
      <c r="BD39" s="255"/>
      <c r="BE39" s="255"/>
      <c r="BF39" s="255"/>
      <c r="BG39" s="254"/>
      <c r="BH39">
        <v>29</v>
      </c>
    </row>
    <row r="40" spans="1:60">
      <c r="A40">
        <v>30</v>
      </c>
      <c r="B40" s="211"/>
      <c r="D40" s="226"/>
      <c r="E40" s="227"/>
      <c r="G40" s="226"/>
      <c r="H40" s="2"/>
      <c r="I40" s="2"/>
      <c r="J40" s="252"/>
      <c r="K40" s="2"/>
      <c r="L40" s="2"/>
      <c r="M40" s="2"/>
      <c r="N40" s="252"/>
      <c r="O40" s="227"/>
      <c r="P40" s="226"/>
      <c r="Q40" s="2"/>
      <c r="R40" s="2"/>
      <c r="S40" s="252"/>
      <c r="T40" s="2"/>
      <c r="U40" s="2"/>
      <c r="V40" s="2"/>
      <c r="W40" s="227"/>
      <c r="Y40" s="226"/>
      <c r="Z40" s="2"/>
      <c r="AA40" s="2"/>
      <c r="AB40" s="252"/>
      <c r="AC40" s="2"/>
      <c r="AD40" s="2"/>
      <c r="AE40" s="2"/>
      <c r="AF40" s="227"/>
      <c r="AH40" s="226"/>
      <c r="AI40" s="2"/>
      <c r="AJ40" s="2"/>
      <c r="AK40" s="252"/>
      <c r="AL40" s="2"/>
      <c r="AM40" s="2"/>
      <c r="AN40" s="2"/>
      <c r="AO40" s="227"/>
      <c r="AQ40" s="226"/>
      <c r="AR40" s="2"/>
      <c r="AS40" s="2"/>
      <c r="AT40" s="252"/>
      <c r="AU40" s="2"/>
      <c r="AV40" s="2"/>
      <c r="AW40" s="2"/>
      <c r="AX40" s="227"/>
      <c r="AZ40" s="226"/>
      <c r="BA40" s="2"/>
      <c r="BB40" s="2"/>
      <c r="BC40" s="252"/>
      <c r="BD40" s="2"/>
      <c r="BE40" s="2"/>
      <c r="BF40" s="2"/>
      <c r="BG40" s="227"/>
      <c r="BH40">
        <v>30</v>
      </c>
    </row>
    <row r="41" spans="1:60">
      <c r="A41">
        <v>31</v>
      </c>
      <c r="B41" s="245"/>
      <c r="C41" s="246"/>
      <c r="D41" s="253"/>
      <c r="E41" s="254"/>
      <c r="F41" s="246"/>
      <c r="G41" s="253"/>
      <c r="H41" s="255"/>
      <c r="I41" s="255"/>
      <c r="J41" s="250"/>
      <c r="K41" s="255"/>
      <c r="L41" s="255"/>
      <c r="M41" s="255"/>
      <c r="N41" s="250"/>
      <c r="O41" s="254"/>
      <c r="P41" s="253"/>
      <c r="Q41" s="255"/>
      <c r="R41" s="255"/>
      <c r="S41" s="250"/>
      <c r="T41" s="255"/>
      <c r="U41" s="255"/>
      <c r="V41" s="255"/>
      <c r="W41" s="254"/>
      <c r="X41" s="246"/>
      <c r="Y41" s="253"/>
      <c r="Z41" s="255"/>
      <c r="AA41" s="255"/>
      <c r="AB41" s="250"/>
      <c r="AC41" s="255"/>
      <c r="AD41" s="255"/>
      <c r="AE41" s="255"/>
      <c r="AF41" s="254"/>
      <c r="AG41" s="246"/>
      <c r="AH41" s="253"/>
      <c r="AI41" s="255"/>
      <c r="AJ41" s="255"/>
      <c r="AK41" s="250"/>
      <c r="AL41" s="255"/>
      <c r="AM41" s="255"/>
      <c r="AN41" s="255"/>
      <c r="AO41" s="254"/>
      <c r="AP41" s="246"/>
      <c r="AQ41" s="253"/>
      <c r="AR41" s="255"/>
      <c r="AS41" s="255"/>
      <c r="AT41" s="250"/>
      <c r="AU41" s="255"/>
      <c r="AV41" s="255"/>
      <c r="AW41" s="255"/>
      <c r="AX41" s="254"/>
      <c r="AY41" s="246"/>
      <c r="AZ41" s="253"/>
      <c r="BA41" s="255"/>
      <c r="BB41" s="255"/>
      <c r="BC41" s="250"/>
      <c r="BD41" s="255"/>
      <c r="BE41" s="255"/>
      <c r="BF41" s="255"/>
      <c r="BG41" s="254"/>
      <c r="BH41">
        <v>31</v>
      </c>
    </row>
    <row r="42" spans="1:60">
      <c r="A42">
        <v>32</v>
      </c>
      <c r="B42" s="211"/>
      <c r="D42" s="226"/>
      <c r="E42" s="227"/>
      <c r="G42" s="226"/>
      <c r="H42" s="2"/>
      <c r="I42" s="2"/>
      <c r="J42" s="252"/>
      <c r="K42" s="2"/>
      <c r="L42" s="2"/>
      <c r="M42" s="2"/>
      <c r="N42" s="252"/>
      <c r="O42" s="227"/>
      <c r="P42" s="226"/>
      <c r="Q42" s="2"/>
      <c r="R42" s="2"/>
      <c r="S42" s="252"/>
      <c r="T42" s="2"/>
      <c r="U42" s="2"/>
      <c r="V42" s="2"/>
      <c r="W42" s="227"/>
      <c r="Y42" s="226"/>
      <c r="Z42" s="2"/>
      <c r="AA42" s="2"/>
      <c r="AB42" s="252"/>
      <c r="AC42" s="2"/>
      <c r="AD42" s="2"/>
      <c r="AE42" s="2"/>
      <c r="AF42" s="227"/>
      <c r="AH42" s="226"/>
      <c r="AI42" s="2"/>
      <c r="AJ42" s="2"/>
      <c r="AK42" s="252"/>
      <c r="AL42" s="2"/>
      <c r="AM42" s="2"/>
      <c r="AN42" s="2"/>
      <c r="AO42" s="227"/>
      <c r="AQ42" s="226"/>
      <c r="AR42" s="2"/>
      <c r="AS42" s="2"/>
      <c r="AT42" s="252"/>
      <c r="AU42" s="2"/>
      <c r="AV42" s="2"/>
      <c r="AW42" s="2"/>
      <c r="AX42" s="227"/>
      <c r="AZ42" s="226"/>
      <c r="BA42" s="2"/>
      <c r="BB42" s="2"/>
      <c r="BC42" s="252"/>
      <c r="BD42" s="2"/>
      <c r="BE42" s="2"/>
      <c r="BF42" s="2"/>
      <c r="BG42" s="227"/>
      <c r="BH42">
        <v>32</v>
      </c>
    </row>
    <row r="43" spans="1:60">
      <c r="A43">
        <v>33</v>
      </c>
      <c r="B43" s="245"/>
      <c r="C43" s="246"/>
      <c r="D43" s="253"/>
      <c r="E43" s="254"/>
      <c r="F43" s="246"/>
      <c r="G43" s="253"/>
      <c r="H43" s="255"/>
      <c r="I43" s="255"/>
      <c r="J43" s="250"/>
      <c r="K43" s="255"/>
      <c r="L43" s="255"/>
      <c r="M43" s="255"/>
      <c r="N43" s="250"/>
      <c r="O43" s="254"/>
      <c r="P43" s="253"/>
      <c r="Q43" s="255"/>
      <c r="R43" s="255"/>
      <c r="S43" s="250"/>
      <c r="T43" s="255"/>
      <c r="U43" s="255"/>
      <c r="V43" s="255"/>
      <c r="W43" s="254"/>
      <c r="X43" s="246"/>
      <c r="Y43" s="253"/>
      <c r="Z43" s="255"/>
      <c r="AA43" s="255"/>
      <c r="AB43" s="250"/>
      <c r="AC43" s="255"/>
      <c r="AD43" s="255"/>
      <c r="AE43" s="255"/>
      <c r="AF43" s="254"/>
      <c r="AG43" s="246"/>
      <c r="AH43" s="253"/>
      <c r="AI43" s="255"/>
      <c r="AJ43" s="255"/>
      <c r="AK43" s="250"/>
      <c r="AL43" s="255"/>
      <c r="AM43" s="255"/>
      <c r="AN43" s="255"/>
      <c r="AO43" s="254"/>
      <c r="AP43" s="246"/>
      <c r="AQ43" s="253"/>
      <c r="AR43" s="255"/>
      <c r="AS43" s="255"/>
      <c r="AT43" s="250"/>
      <c r="AU43" s="255"/>
      <c r="AV43" s="255"/>
      <c r="AW43" s="255"/>
      <c r="AX43" s="254"/>
      <c r="AY43" s="246"/>
      <c r="AZ43" s="253"/>
      <c r="BA43" s="255"/>
      <c r="BB43" s="255"/>
      <c r="BC43" s="250"/>
      <c r="BD43" s="255"/>
      <c r="BE43" s="255"/>
      <c r="BF43" s="255"/>
      <c r="BG43" s="254"/>
      <c r="BH43">
        <v>33</v>
      </c>
    </row>
    <row r="44" spans="1:60">
      <c r="A44">
        <v>34</v>
      </c>
      <c r="B44" s="211"/>
      <c r="D44" s="226"/>
      <c r="E44" s="227"/>
      <c r="G44" s="226"/>
      <c r="H44" s="2"/>
      <c r="I44" s="2"/>
      <c r="J44" s="252"/>
      <c r="K44" s="2"/>
      <c r="L44" s="2"/>
      <c r="M44" s="2"/>
      <c r="N44" s="252"/>
      <c r="O44" s="227"/>
      <c r="P44" s="226"/>
      <c r="Q44" s="2"/>
      <c r="R44" s="2"/>
      <c r="S44" s="252"/>
      <c r="T44" s="2"/>
      <c r="U44" s="2"/>
      <c r="V44" s="2"/>
      <c r="W44" s="227"/>
      <c r="Y44" s="226"/>
      <c r="Z44" s="2"/>
      <c r="AA44" s="2"/>
      <c r="AB44" s="252"/>
      <c r="AC44" s="2"/>
      <c r="AD44" s="2"/>
      <c r="AE44" s="2"/>
      <c r="AF44" s="227"/>
      <c r="AH44" s="226"/>
      <c r="AI44" s="2"/>
      <c r="AJ44" s="2"/>
      <c r="AK44" s="252"/>
      <c r="AL44" s="2"/>
      <c r="AM44" s="2"/>
      <c r="AN44" s="2"/>
      <c r="AO44" s="227"/>
      <c r="AQ44" s="226"/>
      <c r="AR44" s="2"/>
      <c r="AS44" s="2"/>
      <c r="AT44" s="252"/>
      <c r="AU44" s="2"/>
      <c r="AV44" s="2"/>
      <c r="AW44" s="2"/>
      <c r="AX44" s="227"/>
      <c r="AZ44" s="226"/>
      <c r="BA44" s="2"/>
      <c r="BB44" s="2"/>
      <c r="BC44" s="252"/>
      <c r="BD44" s="2"/>
      <c r="BE44" s="2"/>
      <c r="BF44" s="2"/>
      <c r="BG44" s="227"/>
      <c r="BH44">
        <v>34</v>
      </c>
    </row>
    <row r="45" spans="1:60">
      <c r="A45">
        <v>35</v>
      </c>
      <c r="B45" s="245"/>
      <c r="C45" s="246"/>
      <c r="D45" s="253"/>
      <c r="E45" s="254"/>
      <c r="F45" s="246"/>
      <c r="G45" s="253"/>
      <c r="H45" s="255"/>
      <c r="I45" s="255"/>
      <c r="J45" s="250"/>
      <c r="K45" s="255"/>
      <c r="L45" s="255"/>
      <c r="M45" s="255"/>
      <c r="N45" s="250"/>
      <c r="O45" s="254"/>
      <c r="P45" s="253"/>
      <c r="Q45" s="255"/>
      <c r="R45" s="255"/>
      <c r="S45" s="250"/>
      <c r="T45" s="255"/>
      <c r="U45" s="255"/>
      <c r="V45" s="255"/>
      <c r="W45" s="254"/>
      <c r="X45" s="246"/>
      <c r="Y45" s="253"/>
      <c r="Z45" s="255"/>
      <c r="AA45" s="255"/>
      <c r="AB45" s="250"/>
      <c r="AC45" s="255"/>
      <c r="AD45" s="255"/>
      <c r="AE45" s="255"/>
      <c r="AF45" s="254"/>
      <c r="AG45" s="246"/>
      <c r="AH45" s="253"/>
      <c r="AI45" s="255"/>
      <c r="AJ45" s="255"/>
      <c r="AK45" s="250"/>
      <c r="AL45" s="255"/>
      <c r="AM45" s="255"/>
      <c r="AN45" s="255"/>
      <c r="AO45" s="254"/>
      <c r="AP45" s="246"/>
      <c r="AQ45" s="253"/>
      <c r="AR45" s="255"/>
      <c r="AS45" s="255"/>
      <c r="AT45" s="250"/>
      <c r="AU45" s="255"/>
      <c r="AV45" s="255"/>
      <c r="AW45" s="255"/>
      <c r="AX45" s="254"/>
      <c r="AY45" s="246"/>
      <c r="AZ45" s="253"/>
      <c r="BA45" s="255"/>
      <c r="BB45" s="255"/>
      <c r="BC45" s="250"/>
      <c r="BD45" s="255"/>
      <c r="BE45" s="255"/>
      <c r="BF45" s="255"/>
      <c r="BG45" s="254"/>
      <c r="BH45">
        <v>35</v>
      </c>
    </row>
    <row r="46" spans="1:60">
      <c r="A46">
        <v>36</v>
      </c>
      <c r="B46" s="211"/>
      <c r="D46" s="226"/>
      <c r="E46" s="227"/>
      <c r="G46" s="226"/>
      <c r="H46" s="2"/>
      <c r="I46" s="2"/>
      <c r="J46" s="252"/>
      <c r="K46" s="2"/>
      <c r="L46" s="2"/>
      <c r="M46" s="2"/>
      <c r="N46" s="252"/>
      <c r="O46" s="227"/>
      <c r="P46" s="226"/>
      <c r="Q46" s="2"/>
      <c r="R46" s="2"/>
      <c r="S46" s="252"/>
      <c r="T46" s="2"/>
      <c r="U46" s="2"/>
      <c r="V46" s="2"/>
      <c r="W46" s="227"/>
      <c r="Y46" s="226"/>
      <c r="Z46" s="2"/>
      <c r="AA46" s="2"/>
      <c r="AB46" s="252"/>
      <c r="AC46" s="2"/>
      <c r="AD46" s="2"/>
      <c r="AE46" s="2"/>
      <c r="AF46" s="227"/>
      <c r="AH46" s="226"/>
      <c r="AI46" s="2"/>
      <c r="AJ46" s="2"/>
      <c r="AK46" s="252"/>
      <c r="AL46" s="2"/>
      <c r="AM46" s="2"/>
      <c r="AN46" s="2"/>
      <c r="AO46" s="227"/>
      <c r="AQ46" s="226"/>
      <c r="AR46" s="2"/>
      <c r="AS46" s="2"/>
      <c r="AT46" s="252"/>
      <c r="AU46" s="2"/>
      <c r="AV46" s="2"/>
      <c r="AW46" s="2"/>
      <c r="AX46" s="227"/>
      <c r="AZ46" s="226"/>
      <c r="BA46" s="2"/>
      <c r="BB46" s="2"/>
      <c r="BC46" s="252"/>
      <c r="BD46" s="2"/>
      <c r="BE46" s="2"/>
      <c r="BF46" s="2"/>
      <c r="BG46" s="227"/>
      <c r="BH46">
        <v>36</v>
      </c>
    </row>
    <row r="47" spans="1:60">
      <c r="A47">
        <v>37</v>
      </c>
      <c r="B47" s="245"/>
      <c r="C47" s="246"/>
      <c r="D47" s="253"/>
      <c r="E47" s="254"/>
      <c r="F47" s="246"/>
      <c r="G47" s="253"/>
      <c r="H47" s="255"/>
      <c r="I47" s="255"/>
      <c r="J47" s="250"/>
      <c r="K47" s="255"/>
      <c r="L47" s="255"/>
      <c r="M47" s="255"/>
      <c r="N47" s="250"/>
      <c r="O47" s="254"/>
      <c r="P47" s="253"/>
      <c r="Q47" s="255"/>
      <c r="R47" s="255"/>
      <c r="S47" s="250"/>
      <c r="T47" s="255"/>
      <c r="U47" s="255"/>
      <c r="V47" s="255"/>
      <c r="W47" s="254"/>
      <c r="X47" s="246"/>
      <c r="Y47" s="253"/>
      <c r="Z47" s="255"/>
      <c r="AA47" s="255"/>
      <c r="AB47" s="250"/>
      <c r="AC47" s="255"/>
      <c r="AD47" s="255"/>
      <c r="AE47" s="255"/>
      <c r="AF47" s="254"/>
      <c r="AG47" s="246"/>
      <c r="AH47" s="253"/>
      <c r="AI47" s="255"/>
      <c r="AJ47" s="255"/>
      <c r="AK47" s="250"/>
      <c r="AL47" s="255"/>
      <c r="AM47" s="255"/>
      <c r="AN47" s="255"/>
      <c r="AO47" s="254"/>
      <c r="AP47" s="246"/>
      <c r="AQ47" s="253"/>
      <c r="AR47" s="255"/>
      <c r="AS47" s="255"/>
      <c r="AT47" s="250"/>
      <c r="AU47" s="255"/>
      <c r="AV47" s="255"/>
      <c r="AW47" s="255"/>
      <c r="AX47" s="254"/>
      <c r="AY47" s="246"/>
      <c r="AZ47" s="253"/>
      <c r="BA47" s="255"/>
      <c r="BB47" s="255"/>
      <c r="BC47" s="250"/>
      <c r="BD47" s="255"/>
      <c r="BE47" s="255"/>
      <c r="BF47" s="255"/>
      <c r="BG47" s="254"/>
      <c r="BH47">
        <v>37</v>
      </c>
    </row>
    <row r="48" spans="1:60">
      <c r="A48">
        <v>38</v>
      </c>
      <c r="B48" s="211"/>
      <c r="D48" s="226"/>
      <c r="E48" s="227"/>
      <c r="G48" s="226"/>
      <c r="H48" s="2"/>
      <c r="I48" s="2"/>
      <c r="J48" s="252"/>
      <c r="K48" s="2"/>
      <c r="L48" s="2"/>
      <c r="M48" s="2"/>
      <c r="N48" s="252"/>
      <c r="O48" s="227"/>
      <c r="P48" s="226"/>
      <c r="Q48" s="2"/>
      <c r="R48" s="2"/>
      <c r="S48" s="252"/>
      <c r="T48" s="2"/>
      <c r="U48" s="2"/>
      <c r="V48" s="2"/>
      <c r="W48" s="227"/>
      <c r="Y48" s="226"/>
      <c r="Z48" s="2"/>
      <c r="AA48" s="2"/>
      <c r="AB48" s="252"/>
      <c r="AC48" s="2"/>
      <c r="AD48" s="2"/>
      <c r="AE48" s="2"/>
      <c r="AF48" s="227"/>
      <c r="AH48" s="226"/>
      <c r="AI48" s="2"/>
      <c r="AJ48" s="2"/>
      <c r="AK48" s="252"/>
      <c r="AL48" s="2"/>
      <c r="AM48" s="2"/>
      <c r="AN48" s="2"/>
      <c r="AO48" s="227"/>
      <c r="AQ48" s="226"/>
      <c r="AR48" s="2"/>
      <c r="AS48" s="2"/>
      <c r="AT48" s="252"/>
      <c r="AU48" s="2"/>
      <c r="AV48" s="2"/>
      <c r="AW48" s="2"/>
      <c r="AX48" s="227"/>
      <c r="AZ48" s="226"/>
      <c r="BA48" s="2"/>
      <c r="BB48" s="2"/>
      <c r="BC48" s="252"/>
      <c r="BD48" s="2"/>
      <c r="BE48" s="2"/>
      <c r="BF48" s="2"/>
      <c r="BG48" s="227"/>
      <c r="BH48">
        <v>38</v>
      </c>
    </row>
    <row r="49" spans="1:60">
      <c r="A49">
        <v>39</v>
      </c>
      <c r="B49" s="245"/>
      <c r="C49" s="255"/>
      <c r="D49" s="253"/>
      <c r="E49" s="254"/>
      <c r="F49" s="255"/>
      <c r="G49" s="253"/>
      <c r="H49" s="255"/>
      <c r="I49" s="255"/>
      <c r="J49" s="250"/>
      <c r="K49" s="255"/>
      <c r="L49" s="255"/>
      <c r="M49" s="255"/>
      <c r="N49" s="250"/>
      <c r="O49" s="254"/>
      <c r="P49" s="253"/>
      <c r="Q49" s="255"/>
      <c r="R49" s="255"/>
      <c r="S49" s="250"/>
      <c r="T49" s="255"/>
      <c r="U49" s="255"/>
      <c r="V49" s="255"/>
      <c r="W49" s="254"/>
      <c r="X49" s="246"/>
      <c r="Y49" s="253"/>
      <c r="Z49" s="255"/>
      <c r="AA49" s="255"/>
      <c r="AB49" s="250"/>
      <c r="AC49" s="255"/>
      <c r="AD49" s="255"/>
      <c r="AE49" s="255"/>
      <c r="AF49" s="254"/>
      <c r="AG49" s="246"/>
      <c r="AH49" s="253"/>
      <c r="AI49" s="255"/>
      <c r="AJ49" s="255"/>
      <c r="AK49" s="250"/>
      <c r="AL49" s="255"/>
      <c r="AM49" s="255"/>
      <c r="AN49" s="255"/>
      <c r="AO49" s="254"/>
      <c r="AP49" s="246"/>
      <c r="AQ49" s="253"/>
      <c r="AR49" s="255"/>
      <c r="AS49" s="255"/>
      <c r="AT49" s="250"/>
      <c r="AU49" s="255"/>
      <c r="AV49" s="255"/>
      <c r="AW49" s="255"/>
      <c r="AX49" s="254"/>
      <c r="AY49" s="246"/>
      <c r="AZ49" s="253"/>
      <c r="BA49" s="255"/>
      <c r="BB49" s="255"/>
      <c r="BC49" s="250"/>
      <c r="BD49" s="255"/>
      <c r="BE49" s="255"/>
      <c r="BF49" s="255"/>
      <c r="BG49" s="254"/>
      <c r="BH49">
        <v>39</v>
      </c>
    </row>
    <row r="50" spans="1:60">
      <c r="A50">
        <v>40</v>
      </c>
      <c r="B50" s="211"/>
      <c r="D50" s="226"/>
      <c r="E50" s="227"/>
      <c r="G50" s="226"/>
      <c r="H50" s="2"/>
      <c r="I50" s="2"/>
      <c r="J50" s="252"/>
      <c r="K50" s="2"/>
      <c r="L50" s="2"/>
      <c r="M50" s="2"/>
      <c r="N50" s="252"/>
      <c r="O50" s="227"/>
      <c r="P50" s="226"/>
      <c r="Q50" s="2"/>
      <c r="R50" s="2"/>
      <c r="S50" s="252"/>
      <c r="T50" s="2"/>
      <c r="U50" s="2"/>
      <c r="V50" s="2"/>
      <c r="W50" s="227"/>
      <c r="Y50" s="226"/>
      <c r="Z50" s="2"/>
      <c r="AA50" s="2"/>
      <c r="AB50" s="252"/>
      <c r="AC50" s="2"/>
      <c r="AD50" s="2"/>
      <c r="AE50" s="2"/>
      <c r="AF50" s="227"/>
      <c r="AH50" s="226"/>
      <c r="AI50" s="2"/>
      <c r="AJ50" s="2"/>
      <c r="AK50" s="252"/>
      <c r="AL50" s="2"/>
      <c r="AM50" s="2"/>
      <c r="AN50" s="2"/>
      <c r="AO50" s="227"/>
      <c r="AQ50" s="226"/>
      <c r="AR50" s="2"/>
      <c r="AS50" s="2"/>
      <c r="AT50" s="252"/>
      <c r="AU50" s="2"/>
      <c r="AV50" s="2"/>
      <c r="AW50" s="2"/>
      <c r="AX50" s="227"/>
      <c r="AZ50" s="226"/>
      <c r="BA50" s="2"/>
      <c r="BB50" s="2"/>
      <c r="BC50" s="252"/>
      <c r="BD50" s="2"/>
      <c r="BE50" s="2"/>
      <c r="BF50" s="2"/>
      <c r="BG50" s="227"/>
      <c r="BH50">
        <v>40</v>
      </c>
    </row>
    <row r="51" spans="1:60">
      <c r="A51">
        <v>41</v>
      </c>
      <c r="B51" s="245"/>
      <c r="C51" s="246"/>
      <c r="D51" s="253"/>
      <c r="E51" s="254"/>
      <c r="F51" s="246"/>
      <c r="G51" s="253"/>
      <c r="H51" s="255"/>
      <c r="I51" s="255"/>
      <c r="J51" s="250"/>
      <c r="K51" s="255"/>
      <c r="L51" s="255"/>
      <c r="M51" s="255"/>
      <c r="N51" s="250"/>
      <c r="O51" s="254"/>
      <c r="P51" s="253"/>
      <c r="Q51" s="255"/>
      <c r="R51" s="255"/>
      <c r="S51" s="250"/>
      <c r="T51" s="255"/>
      <c r="U51" s="255"/>
      <c r="V51" s="255"/>
      <c r="W51" s="254"/>
      <c r="X51" s="246"/>
      <c r="Y51" s="253"/>
      <c r="Z51" s="255"/>
      <c r="AA51" s="255"/>
      <c r="AB51" s="250"/>
      <c r="AC51" s="255"/>
      <c r="AD51" s="255"/>
      <c r="AE51" s="255"/>
      <c r="AF51" s="254"/>
      <c r="AG51" s="246"/>
      <c r="AH51" s="253"/>
      <c r="AI51" s="255"/>
      <c r="AJ51" s="255"/>
      <c r="AK51" s="250"/>
      <c r="AL51" s="255"/>
      <c r="AM51" s="255"/>
      <c r="AN51" s="255"/>
      <c r="AO51" s="254"/>
      <c r="AP51" s="246"/>
      <c r="AQ51" s="253"/>
      <c r="AR51" s="255"/>
      <c r="AS51" s="255"/>
      <c r="AT51" s="250"/>
      <c r="AU51" s="255"/>
      <c r="AV51" s="255"/>
      <c r="AW51" s="255"/>
      <c r="AX51" s="254"/>
      <c r="AY51" s="246"/>
      <c r="AZ51" s="253"/>
      <c r="BA51" s="255"/>
      <c r="BB51" s="255"/>
      <c r="BC51" s="250"/>
      <c r="BD51" s="255"/>
      <c r="BE51" s="255"/>
      <c r="BF51" s="255"/>
      <c r="BG51" s="254"/>
      <c r="BH51">
        <v>41</v>
      </c>
    </row>
    <row r="52" spans="1:60">
      <c r="A52">
        <v>42</v>
      </c>
      <c r="B52" s="211"/>
      <c r="D52" s="226"/>
      <c r="E52" s="227"/>
      <c r="G52" s="226"/>
      <c r="H52" s="2"/>
      <c r="I52" s="2"/>
      <c r="J52" s="252"/>
      <c r="K52" s="2"/>
      <c r="L52" s="2"/>
      <c r="M52" s="2"/>
      <c r="N52" s="252"/>
      <c r="O52" s="227"/>
      <c r="P52" s="226"/>
      <c r="Q52" s="2"/>
      <c r="R52" s="2"/>
      <c r="S52" s="252"/>
      <c r="T52" s="2"/>
      <c r="U52" s="2"/>
      <c r="V52" s="2"/>
      <c r="W52" s="227"/>
      <c r="Y52" s="226"/>
      <c r="Z52" s="2"/>
      <c r="AA52" s="2"/>
      <c r="AB52" s="252"/>
      <c r="AC52" s="2"/>
      <c r="AD52" s="2"/>
      <c r="AE52" s="2"/>
      <c r="AF52" s="227"/>
      <c r="AH52" s="226"/>
      <c r="AI52" s="2"/>
      <c r="AJ52" s="2"/>
      <c r="AK52" s="252"/>
      <c r="AL52" s="2"/>
      <c r="AM52" s="2"/>
      <c r="AN52" s="2"/>
      <c r="AO52" s="227"/>
      <c r="AQ52" s="226"/>
      <c r="AR52" s="2"/>
      <c r="AS52" s="2"/>
      <c r="AT52" s="252"/>
      <c r="AU52" s="2"/>
      <c r="AV52" s="2"/>
      <c r="AW52" s="2"/>
      <c r="AX52" s="227"/>
      <c r="AZ52" s="226"/>
      <c r="BA52" s="2"/>
      <c r="BB52" s="2"/>
      <c r="BC52" s="252"/>
      <c r="BD52" s="2"/>
      <c r="BE52" s="2"/>
      <c r="BF52" s="2"/>
      <c r="BG52" s="227"/>
      <c r="BH52">
        <v>42</v>
      </c>
    </row>
    <row r="53" spans="1:60">
      <c r="A53">
        <v>43</v>
      </c>
      <c r="B53" s="245"/>
      <c r="C53" s="246"/>
      <c r="D53" s="253"/>
      <c r="E53" s="254"/>
      <c r="F53" s="246"/>
      <c r="G53" s="253"/>
      <c r="H53" s="255"/>
      <c r="I53" s="255"/>
      <c r="J53" s="250"/>
      <c r="K53" s="255"/>
      <c r="L53" s="255"/>
      <c r="M53" s="255"/>
      <c r="N53" s="250"/>
      <c r="O53" s="254"/>
      <c r="P53" s="253"/>
      <c r="Q53" s="255"/>
      <c r="R53" s="255"/>
      <c r="S53" s="250"/>
      <c r="T53" s="255"/>
      <c r="U53" s="255"/>
      <c r="V53" s="255"/>
      <c r="W53" s="254"/>
      <c r="X53" s="246"/>
      <c r="Y53" s="253"/>
      <c r="Z53" s="255"/>
      <c r="AA53" s="255"/>
      <c r="AB53" s="250"/>
      <c r="AC53" s="255"/>
      <c r="AD53" s="255"/>
      <c r="AE53" s="255"/>
      <c r="AF53" s="254"/>
      <c r="AG53" s="246"/>
      <c r="AH53" s="253"/>
      <c r="AI53" s="255"/>
      <c r="AJ53" s="255"/>
      <c r="AK53" s="250"/>
      <c r="AL53" s="255"/>
      <c r="AM53" s="255"/>
      <c r="AN53" s="255"/>
      <c r="AO53" s="254"/>
      <c r="AP53" s="246"/>
      <c r="AQ53" s="253"/>
      <c r="AR53" s="255"/>
      <c r="AS53" s="255"/>
      <c r="AT53" s="250"/>
      <c r="AU53" s="255"/>
      <c r="AV53" s="255"/>
      <c r="AW53" s="255"/>
      <c r="AX53" s="254"/>
      <c r="AY53" s="246"/>
      <c r="AZ53" s="253"/>
      <c r="BA53" s="255"/>
      <c r="BB53" s="255"/>
      <c r="BC53" s="250"/>
      <c r="BD53" s="255"/>
      <c r="BE53" s="255"/>
      <c r="BF53" s="255"/>
      <c r="BG53" s="254"/>
      <c r="BH53">
        <v>43</v>
      </c>
    </row>
    <row r="54" spans="1:60">
      <c r="A54">
        <v>44</v>
      </c>
      <c r="B54" s="211"/>
      <c r="D54" s="226"/>
      <c r="E54" s="227"/>
      <c r="G54" s="226"/>
      <c r="H54" s="2"/>
      <c r="I54" s="2"/>
      <c r="J54" s="252"/>
      <c r="K54" s="2"/>
      <c r="L54" s="2"/>
      <c r="M54" s="2"/>
      <c r="N54" s="252"/>
      <c r="O54" s="227"/>
      <c r="P54" s="226"/>
      <c r="Q54" s="2"/>
      <c r="R54" s="2"/>
      <c r="S54" s="252"/>
      <c r="T54" s="2"/>
      <c r="U54" s="2"/>
      <c r="V54" s="2"/>
      <c r="W54" s="227"/>
      <c r="Y54" s="226"/>
      <c r="Z54" s="2"/>
      <c r="AA54" s="2"/>
      <c r="AB54" s="252"/>
      <c r="AC54" s="2"/>
      <c r="AD54" s="2"/>
      <c r="AE54" s="2"/>
      <c r="AF54" s="227"/>
      <c r="AH54" s="226"/>
      <c r="AI54" s="2"/>
      <c r="AJ54" s="2"/>
      <c r="AK54" s="252"/>
      <c r="AL54" s="2"/>
      <c r="AM54" s="2"/>
      <c r="AN54" s="2"/>
      <c r="AO54" s="227"/>
      <c r="AQ54" s="226"/>
      <c r="AR54" s="2"/>
      <c r="AS54" s="2"/>
      <c r="AT54" s="252"/>
      <c r="AU54" s="2"/>
      <c r="AV54" s="2"/>
      <c r="AW54" s="2"/>
      <c r="AX54" s="227"/>
      <c r="AZ54" s="226"/>
      <c r="BA54" s="2"/>
      <c r="BB54" s="2"/>
      <c r="BC54" s="252"/>
      <c r="BD54" s="2"/>
      <c r="BE54" s="2"/>
      <c r="BF54" s="2"/>
      <c r="BG54" s="227"/>
      <c r="BH54">
        <v>44</v>
      </c>
    </row>
    <row r="55" spans="1:60">
      <c r="A55">
        <v>45</v>
      </c>
      <c r="B55" s="245"/>
      <c r="C55" s="246"/>
      <c r="D55" s="253"/>
      <c r="E55" s="254"/>
      <c r="F55" s="246"/>
      <c r="G55" s="253"/>
      <c r="H55" s="255"/>
      <c r="I55" s="255"/>
      <c r="J55" s="250"/>
      <c r="K55" s="255"/>
      <c r="L55" s="255"/>
      <c r="M55" s="255"/>
      <c r="N55" s="250"/>
      <c r="O55" s="254"/>
      <c r="P55" s="253"/>
      <c r="Q55" s="255"/>
      <c r="R55" s="255"/>
      <c r="S55" s="250"/>
      <c r="T55" s="255"/>
      <c r="U55" s="255"/>
      <c r="V55" s="255"/>
      <c r="W55" s="254"/>
      <c r="X55" s="246"/>
      <c r="Y55" s="253"/>
      <c r="Z55" s="255"/>
      <c r="AA55" s="255"/>
      <c r="AB55" s="250"/>
      <c r="AC55" s="255"/>
      <c r="AD55" s="255"/>
      <c r="AE55" s="255"/>
      <c r="AF55" s="254"/>
      <c r="AG55" s="246"/>
      <c r="AH55" s="253"/>
      <c r="AI55" s="255"/>
      <c r="AJ55" s="255"/>
      <c r="AK55" s="250"/>
      <c r="AL55" s="255"/>
      <c r="AM55" s="255"/>
      <c r="AN55" s="255"/>
      <c r="AO55" s="254"/>
      <c r="AP55" s="246"/>
      <c r="AQ55" s="253"/>
      <c r="AR55" s="255"/>
      <c r="AS55" s="255"/>
      <c r="AT55" s="250"/>
      <c r="AU55" s="255"/>
      <c r="AV55" s="255"/>
      <c r="AW55" s="255"/>
      <c r="AX55" s="254"/>
      <c r="AY55" s="246"/>
      <c r="AZ55" s="253"/>
      <c r="BA55" s="255"/>
      <c r="BB55" s="255"/>
      <c r="BC55" s="250"/>
      <c r="BD55" s="255"/>
      <c r="BE55" s="255"/>
      <c r="BF55" s="255"/>
      <c r="BG55" s="254"/>
      <c r="BH55">
        <v>45</v>
      </c>
    </row>
    <row r="56" spans="1:60">
      <c r="A56">
        <v>46</v>
      </c>
      <c r="B56" s="211"/>
      <c r="D56" s="226"/>
      <c r="E56" s="227"/>
      <c r="G56" s="226"/>
      <c r="H56" s="2"/>
      <c r="I56" s="2"/>
      <c r="J56" s="252"/>
      <c r="K56" s="2"/>
      <c r="L56" s="2"/>
      <c r="M56" s="2"/>
      <c r="N56" s="252"/>
      <c r="O56" s="227"/>
      <c r="P56" s="226"/>
      <c r="Q56" s="2"/>
      <c r="R56" s="2"/>
      <c r="S56" s="252"/>
      <c r="T56" s="2"/>
      <c r="U56" s="2"/>
      <c r="V56" s="2"/>
      <c r="W56" s="227"/>
      <c r="Y56" s="226"/>
      <c r="Z56" s="2"/>
      <c r="AA56" s="2"/>
      <c r="AB56" s="252"/>
      <c r="AC56" s="2"/>
      <c r="AD56" s="2"/>
      <c r="AE56" s="2"/>
      <c r="AF56" s="227"/>
      <c r="AH56" s="226"/>
      <c r="AI56" s="2"/>
      <c r="AJ56" s="2"/>
      <c r="AK56" s="252"/>
      <c r="AL56" s="2"/>
      <c r="AM56" s="2"/>
      <c r="AN56" s="2"/>
      <c r="AO56" s="227"/>
      <c r="AQ56" s="226"/>
      <c r="AR56" s="2"/>
      <c r="AS56" s="2"/>
      <c r="AT56" s="252"/>
      <c r="AU56" s="2"/>
      <c r="AV56" s="2"/>
      <c r="AW56" s="2"/>
      <c r="AX56" s="227"/>
      <c r="AZ56" s="226"/>
      <c r="BA56" s="2"/>
      <c r="BB56" s="2"/>
      <c r="BC56" s="252"/>
      <c r="BD56" s="2"/>
      <c r="BE56" s="2"/>
      <c r="BF56" s="2"/>
      <c r="BG56" s="227"/>
      <c r="BH56">
        <v>46</v>
      </c>
    </row>
    <row r="57" spans="1:60">
      <c r="A57">
        <v>47</v>
      </c>
      <c r="B57" s="245"/>
      <c r="C57" s="246"/>
      <c r="D57" s="253"/>
      <c r="E57" s="254"/>
      <c r="F57" s="246"/>
      <c r="G57" s="253"/>
      <c r="H57" s="255"/>
      <c r="I57" s="255"/>
      <c r="J57" s="250"/>
      <c r="K57" s="255"/>
      <c r="L57" s="255"/>
      <c r="M57" s="255"/>
      <c r="N57" s="250"/>
      <c r="O57" s="254"/>
      <c r="P57" s="253"/>
      <c r="Q57" s="255"/>
      <c r="R57" s="255"/>
      <c r="S57" s="250"/>
      <c r="T57" s="255"/>
      <c r="U57" s="255"/>
      <c r="V57" s="255"/>
      <c r="W57" s="254"/>
      <c r="X57" s="246"/>
      <c r="Y57" s="253"/>
      <c r="Z57" s="255"/>
      <c r="AA57" s="255"/>
      <c r="AB57" s="250"/>
      <c r="AC57" s="255"/>
      <c r="AD57" s="255"/>
      <c r="AE57" s="255"/>
      <c r="AF57" s="254"/>
      <c r="AG57" s="246"/>
      <c r="AH57" s="253"/>
      <c r="AI57" s="255"/>
      <c r="AJ57" s="255"/>
      <c r="AK57" s="250"/>
      <c r="AL57" s="255"/>
      <c r="AM57" s="255"/>
      <c r="AN57" s="255"/>
      <c r="AO57" s="254"/>
      <c r="AP57" s="246"/>
      <c r="AQ57" s="253"/>
      <c r="AR57" s="255"/>
      <c r="AS57" s="255"/>
      <c r="AT57" s="250"/>
      <c r="AU57" s="255"/>
      <c r="AV57" s="255"/>
      <c r="AW57" s="255"/>
      <c r="AX57" s="254"/>
      <c r="AY57" s="246"/>
      <c r="AZ57" s="253"/>
      <c r="BA57" s="255"/>
      <c r="BB57" s="255"/>
      <c r="BC57" s="250"/>
      <c r="BD57" s="255"/>
      <c r="BE57" s="255"/>
      <c r="BF57" s="255"/>
      <c r="BG57" s="254"/>
      <c r="BH57">
        <v>47</v>
      </c>
    </row>
    <row r="58" spans="1:60">
      <c r="A58">
        <v>48</v>
      </c>
      <c r="B58" s="211"/>
      <c r="D58" s="226"/>
      <c r="E58" s="227"/>
      <c r="G58" s="226"/>
      <c r="H58" s="2"/>
      <c r="I58" s="2"/>
      <c r="J58" s="252"/>
      <c r="K58" s="2"/>
      <c r="L58" s="2"/>
      <c r="M58" s="2"/>
      <c r="N58" s="252"/>
      <c r="O58" s="227"/>
      <c r="P58" s="226"/>
      <c r="Q58" s="2"/>
      <c r="R58" s="2"/>
      <c r="S58" s="252"/>
      <c r="T58" s="2"/>
      <c r="U58" s="2"/>
      <c r="V58" s="2"/>
      <c r="W58" s="227"/>
      <c r="Y58" s="226"/>
      <c r="Z58" s="2"/>
      <c r="AA58" s="2"/>
      <c r="AB58" s="252"/>
      <c r="AC58" s="2"/>
      <c r="AD58" s="2"/>
      <c r="AE58" s="2"/>
      <c r="AF58" s="227"/>
      <c r="AH58" s="226"/>
      <c r="AI58" s="2"/>
      <c r="AJ58" s="2"/>
      <c r="AK58" s="252"/>
      <c r="AL58" s="2"/>
      <c r="AM58" s="2"/>
      <c r="AN58" s="2"/>
      <c r="AO58" s="227"/>
      <c r="AQ58" s="226"/>
      <c r="AR58" s="2"/>
      <c r="AS58" s="2"/>
      <c r="AT58" s="252"/>
      <c r="AU58" s="2"/>
      <c r="AV58" s="2"/>
      <c r="AW58" s="2"/>
      <c r="AX58" s="227"/>
      <c r="AZ58" s="226"/>
      <c r="BA58" s="2"/>
      <c r="BB58" s="2"/>
      <c r="BC58" s="252"/>
      <c r="BD58" s="2"/>
      <c r="BE58" s="2"/>
      <c r="BF58" s="2"/>
      <c r="BG58" s="227"/>
      <c r="BH58">
        <v>48</v>
      </c>
    </row>
    <row r="59" spans="1:60">
      <c r="A59">
        <v>49</v>
      </c>
      <c r="B59" s="245"/>
      <c r="C59" s="246"/>
      <c r="D59" s="253"/>
      <c r="E59" s="254"/>
      <c r="F59" s="246"/>
      <c r="G59" s="253"/>
      <c r="H59" s="255"/>
      <c r="I59" s="255"/>
      <c r="J59" s="250"/>
      <c r="K59" s="255"/>
      <c r="L59" s="255"/>
      <c r="M59" s="255"/>
      <c r="N59" s="250"/>
      <c r="O59" s="254"/>
      <c r="P59" s="253"/>
      <c r="Q59" s="255"/>
      <c r="R59" s="255"/>
      <c r="S59" s="250"/>
      <c r="T59" s="255"/>
      <c r="U59" s="255"/>
      <c r="V59" s="255"/>
      <c r="W59" s="254"/>
      <c r="X59" s="246"/>
      <c r="Y59" s="253"/>
      <c r="Z59" s="255"/>
      <c r="AA59" s="255"/>
      <c r="AB59" s="250"/>
      <c r="AC59" s="255"/>
      <c r="AD59" s="255"/>
      <c r="AE59" s="255"/>
      <c r="AF59" s="254"/>
      <c r="AG59" s="246"/>
      <c r="AH59" s="253"/>
      <c r="AI59" s="255"/>
      <c r="AJ59" s="255"/>
      <c r="AK59" s="250"/>
      <c r="AL59" s="255"/>
      <c r="AM59" s="255"/>
      <c r="AN59" s="255"/>
      <c r="AO59" s="254"/>
      <c r="AP59" s="246"/>
      <c r="AQ59" s="253"/>
      <c r="AR59" s="255"/>
      <c r="AS59" s="255"/>
      <c r="AT59" s="250"/>
      <c r="AU59" s="255"/>
      <c r="AV59" s="255"/>
      <c r="AW59" s="255"/>
      <c r="AX59" s="254"/>
      <c r="AY59" s="246"/>
      <c r="AZ59" s="253"/>
      <c r="BA59" s="255"/>
      <c r="BB59" s="255"/>
      <c r="BC59" s="250"/>
      <c r="BD59" s="255"/>
      <c r="BE59" s="255"/>
      <c r="BF59" s="255"/>
      <c r="BG59" s="254"/>
      <c r="BH59">
        <v>49</v>
      </c>
    </row>
    <row r="60" spans="1:60">
      <c r="A60">
        <v>50</v>
      </c>
      <c r="B60" s="211"/>
      <c r="D60" s="226"/>
      <c r="E60" s="227"/>
      <c r="G60" s="226"/>
      <c r="H60" s="2"/>
      <c r="I60" s="2"/>
      <c r="J60" s="252"/>
      <c r="K60" s="2"/>
      <c r="L60" s="2"/>
      <c r="M60" s="2"/>
      <c r="N60" s="252"/>
      <c r="O60" s="227"/>
      <c r="P60" s="226"/>
      <c r="Q60" s="2"/>
      <c r="R60" s="2"/>
      <c r="S60" s="252"/>
      <c r="T60" s="2"/>
      <c r="U60" s="2"/>
      <c r="V60" s="2"/>
      <c r="W60" s="227"/>
      <c r="Y60" s="226"/>
      <c r="Z60" s="2"/>
      <c r="AA60" s="2"/>
      <c r="AB60" s="252"/>
      <c r="AC60" s="2"/>
      <c r="AD60" s="2"/>
      <c r="AE60" s="2"/>
      <c r="AF60" s="227"/>
      <c r="AH60" s="226"/>
      <c r="AI60" s="2"/>
      <c r="AJ60" s="2"/>
      <c r="AK60" s="252"/>
      <c r="AL60" s="2"/>
      <c r="AM60" s="2"/>
      <c r="AN60" s="2"/>
      <c r="AO60" s="227"/>
      <c r="AQ60" s="226"/>
      <c r="AR60" s="2"/>
      <c r="AS60" s="2"/>
      <c r="AT60" s="252"/>
      <c r="AU60" s="2"/>
      <c r="AV60" s="2"/>
      <c r="AW60" s="2"/>
      <c r="AX60" s="227"/>
      <c r="AZ60" s="226"/>
      <c r="BA60" s="2"/>
      <c r="BB60" s="2"/>
      <c r="BC60" s="252"/>
      <c r="BD60" s="2"/>
      <c r="BE60" s="2"/>
      <c r="BF60" s="2"/>
      <c r="BG60" s="227"/>
      <c r="BH60">
        <v>50</v>
      </c>
    </row>
    <row r="61" spans="1:60">
      <c r="A61">
        <v>51</v>
      </c>
      <c r="B61" s="245"/>
      <c r="C61" s="246"/>
      <c r="D61" s="253"/>
      <c r="E61" s="254"/>
      <c r="F61" s="246"/>
      <c r="G61" s="253"/>
      <c r="H61" s="255"/>
      <c r="I61" s="255"/>
      <c r="J61" s="250"/>
      <c r="K61" s="255"/>
      <c r="L61" s="255"/>
      <c r="M61" s="255"/>
      <c r="N61" s="250"/>
      <c r="O61" s="254"/>
      <c r="P61" s="253"/>
      <c r="Q61" s="255"/>
      <c r="R61" s="255"/>
      <c r="S61" s="250"/>
      <c r="T61" s="255"/>
      <c r="U61" s="255"/>
      <c r="V61" s="255"/>
      <c r="W61" s="254"/>
      <c r="X61" s="246"/>
      <c r="Y61" s="253"/>
      <c r="Z61" s="255"/>
      <c r="AA61" s="255"/>
      <c r="AB61" s="250"/>
      <c r="AC61" s="255"/>
      <c r="AD61" s="255"/>
      <c r="AE61" s="255"/>
      <c r="AF61" s="254"/>
      <c r="AG61" s="246"/>
      <c r="AH61" s="253"/>
      <c r="AI61" s="255"/>
      <c r="AJ61" s="255"/>
      <c r="AK61" s="250"/>
      <c r="AL61" s="255"/>
      <c r="AM61" s="255"/>
      <c r="AN61" s="255"/>
      <c r="AO61" s="254"/>
      <c r="AP61" s="246"/>
      <c r="AQ61" s="253"/>
      <c r="AR61" s="255"/>
      <c r="AS61" s="255"/>
      <c r="AT61" s="250"/>
      <c r="AU61" s="255"/>
      <c r="AV61" s="255"/>
      <c r="AW61" s="255"/>
      <c r="AX61" s="254"/>
      <c r="AY61" s="246"/>
      <c r="AZ61" s="253"/>
      <c r="BA61" s="255"/>
      <c r="BB61" s="255"/>
      <c r="BC61" s="250"/>
      <c r="BD61" s="255"/>
      <c r="BE61" s="255"/>
      <c r="BF61" s="255"/>
      <c r="BG61" s="254"/>
      <c r="BH61">
        <v>51</v>
      </c>
    </row>
    <row r="62" spans="1:60">
      <c r="A62">
        <v>52</v>
      </c>
      <c r="B62" s="211"/>
      <c r="D62" s="226"/>
      <c r="E62" s="227"/>
      <c r="G62" s="226"/>
      <c r="H62" s="2"/>
      <c r="I62" s="2"/>
      <c r="J62" s="252"/>
      <c r="K62" s="2"/>
      <c r="L62" s="2"/>
      <c r="M62" s="2"/>
      <c r="N62" s="252"/>
      <c r="O62" s="227"/>
      <c r="P62" s="226"/>
      <c r="Q62" s="2"/>
      <c r="R62" s="2"/>
      <c r="S62" s="252"/>
      <c r="T62" s="2"/>
      <c r="U62" s="2"/>
      <c r="V62" s="2"/>
      <c r="W62" s="227"/>
      <c r="Y62" s="226"/>
      <c r="Z62" s="2"/>
      <c r="AA62" s="2"/>
      <c r="AB62" s="252"/>
      <c r="AC62" s="2"/>
      <c r="AD62" s="2"/>
      <c r="AE62" s="2"/>
      <c r="AF62" s="227"/>
      <c r="AH62" s="226"/>
      <c r="AI62" s="2"/>
      <c r="AJ62" s="2"/>
      <c r="AK62" s="252"/>
      <c r="AL62" s="2"/>
      <c r="AM62" s="2"/>
      <c r="AN62" s="2"/>
      <c r="AO62" s="227"/>
      <c r="AQ62" s="226"/>
      <c r="AR62" s="2"/>
      <c r="AS62" s="2"/>
      <c r="AT62" s="252"/>
      <c r="AU62" s="2"/>
      <c r="AV62" s="2"/>
      <c r="AW62" s="2"/>
      <c r="AX62" s="227"/>
      <c r="AZ62" s="226"/>
      <c r="BA62" s="2"/>
      <c r="BB62" s="2"/>
      <c r="BC62" s="252"/>
      <c r="BD62" s="2"/>
      <c r="BE62" s="2"/>
      <c r="BF62" s="2"/>
      <c r="BG62" s="227"/>
      <c r="BH62">
        <v>52</v>
      </c>
    </row>
    <row r="63" spans="1:60" ht="15" thickBot="1">
      <c r="A63">
        <v>53</v>
      </c>
      <c r="B63" s="256"/>
      <c r="C63" s="246"/>
      <c r="D63" s="257"/>
      <c r="E63" s="258"/>
      <c r="F63" s="246"/>
      <c r="G63" s="257"/>
      <c r="H63" s="259"/>
      <c r="I63" s="259"/>
      <c r="J63" s="260"/>
      <c r="K63" s="259"/>
      <c r="L63" s="259"/>
      <c r="M63" s="259"/>
      <c r="N63" s="260"/>
      <c r="O63" s="258"/>
      <c r="P63" s="257"/>
      <c r="Q63" s="259"/>
      <c r="R63" s="259"/>
      <c r="S63" s="260"/>
      <c r="T63" s="259"/>
      <c r="U63" s="259"/>
      <c r="V63" s="259"/>
      <c r="W63" s="258"/>
      <c r="X63" s="246"/>
      <c r="Y63" s="257"/>
      <c r="Z63" s="259"/>
      <c r="AA63" s="259"/>
      <c r="AB63" s="260"/>
      <c r="AC63" s="259"/>
      <c r="AD63" s="259"/>
      <c r="AE63" s="259"/>
      <c r="AF63" s="258"/>
      <c r="AG63" s="246"/>
      <c r="AH63" s="257"/>
      <c r="AI63" s="259"/>
      <c r="AJ63" s="259"/>
      <c r="AK63" s="260"/>
      <c r="AL63" s="259"/>
      <c r="AM63" s="259"/>
      <c r="AN63" s="259"/>
      <c r="AO63" s="258"/>
      <c r="AP63" s="246"/>
      <c r="AQ63" s="257"/>
      <c r="AR63" s="259"/>
      <c r="AS63" s="259"/>
      <c r="AT63" s="260"/>
      <c r="AU63" s="259"/>
      <c r="AV63" s="259"/>
      <c r="AW63" s="259"/>
      <c r="AX63" s="258"/>
      <c r="AY63" s="246"/>
      <c r="AZ63" s="257"/>
      <c r="BA63" s="259"/>
      <c r="BB63" s="259"/>
      <c r="BC63" s="260"/>
      <c r="BD63" s="259"/>
      <c r="BE63" s="259"/>
      <c r="BF63" s="259"/>
      <c r="BG63" s="258"/>
      <c r="BH63">
        <v>53</v>
      </c>
    </row>
    <row r="64" spans="1:60">
      <c r="A64">
        <v>54</v>
      </c>
      <c r="BH64">
        <v>54</v>
      </c>
    </row>
    <row r="65" spans="1:60">
      <c r="A65">
        <v>55</v>
      </c>
      <c r="BH65">
        <v>55</v>
      </c>
    </row>
  </sheetData>
  <pageMargins left="0.75" right="0.75" top="1" bottom="1" header="0.5" footer="0.5"/>
  <ignoredErrors>
    <ignoredError sqref="AO37:BG37 AB17 AB14:AB16 AB18:AB37 AF15 AF21:AF37 W37 S37 AK37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Ruler="0" workbookViewId="0">
      <selection activeCell="L6" sqref="L6"/>
    </sheetView>
  </sheetViews>
  <sheetFormatPr baseColWidth="10" defaultRowHeight="14" x14ac:dyDescent="0"/>
  <cols>
    <col min="5" max="5" width="11.33203125" bestFit="1" customWidth="1"/>
  </cols>
  <sheetData>
    <row r="1" spans="1:8">
      <c r="A1" s="326" t="s">
        <v>255</v>
      </c>
      <c r="B1" s="326"/>
      <c r="C1" s="326"/>
      <c r="D1" s="326"/>
      <c r="E1" s="326"/>
      <c r="F1" s="326"/>
      <c r="G1" s="326"/>
    </row>
    <row r="2" spans="1:8" ht="16">
      <c r="A2" s="330" t="s">
        <v>202</v>
      </c>
      <c r="B2" s="330"/>
      <c r="C2" s="330"/>
      <c r="D2" s="330"/>
      <c r="E2" s="330"/>
      <c r="F2" s="330"/>
      <c r="G2" s="330"/>
    </row>
    <row r="3" spans="1:8" ht="15">
      <c r="A3" s="268"/>
      <c r="B3" s="331"/>
      <c r="C3" s="331"/>
      <c r="D3" s="269"/>
      <c r="E3" s="269"/>
      <c r="F3" s="269"/>
      <c r="G3" s="268"/>
    </row>
    <row r="4" spans="1:8" ht="18">
      <c r="A4" s="268"/>
      <c r="B4" s="328" t="s">
        <v>203</v>
      </c>
      <c r="C4" s="328"/>
      <c r="D4" s="270"/>
      <c r="E4" s="272">
        <f>'HOJA DE TRABAJO'!AK15</f>
        <v>79950</v>
      </c>
      <c r="F4" s="272"/>
      <c r="G4" s="268"/>
      <c r="H4" s="268"/>
    </row>
    <row r="5" spans="1:8" ht="18">
      <c r="A5" s="268"/>
      <c r="B5" s="328" t="s">
        <v>204</v>
      </c>
      <c r="C5" s="328"/>
      <c r="D5" s="270"/>
      <c r="E5" s="273">
        <f>'HOJA DE TRABAJO'!AO20</f>
        <v>14682.35294117647</v>
      </c>
      <c r="F5" s="272"/>
      <c r="G5" s="268"/>
      <c r="H5" s="268"/>
    </row>
    <row r="6" spans="1:8" ht="18">
      <c r="A6" s="268"/>
      <c r="B6" s="328" t="s">
        <v>205</v>
      </c>
      <c r="C6" s="328"/>
      <c r="D6" s="272"/>
      <c r="E6" s="272">
        <f>E4-E5</f>
        <v>65267.647058823532</v>
      </c>
      <c r="F6" s="268"/>
      <c r="G6" s="268"/>
    </row>
    <row r="7" spans="1:8" ht="18">
      <c r="A7" s="268"/>
      <c r="B7" s="328" t="s">
        <v>206</v>
      </c>
      <c r="C7" s="328"/>
      <c r="D7" s="272"/>
      <c r="E7" s="272"/>
      <c r="F7" s="268"/>
      <c r="G7" s="268"/>
    </row>
    <row r="8" spans="1:8" ht="18">
      <c r="A8" s="268"/>
      <c r="B8" s="328" t="s">
        <v>207</v>
      </c>
      <c r="C8" s="328"/>
      <c r="D8" s="272">
        <f>'HOJA DE TRABAJO'!AO25</f>
        <v>700</v>
      </c>
      <c r="E8" s="272"/>
      <c r="F8" s="268"/>
      <c r="G8" s="268"/>
    </row>
    <row r="9" spans="1:8" ht="18">
      <c r="A9" s="268"/>
      <c r="B9" s="328" t="s">
        <v>208</v>
      </c>
      <c r="C9" s="328"/>
      <c r="D9" s="273">
        <f>'HOJA DE TRABAJO'!AO29</f>
        <v>500</v>
      </c>
      <c r="E9" s="273">
        <f>D8+D9</f>
        <v>1200</v>
      </c>
      <c r="F9" s="268"/>
      <c r="G9" s="268"/>
    </row>
    <row r="10" spans="1:8" ht="19" thickBot="1">
      <c r="A10" s="268"/>
      <c r="B10" s="328" t="s">
        <v>209</v>
      </c>
      <c r="C10" s="328"/>
      <c r="D10" s="272"/>
      <c r="E10" s="275">
        <f>E6-E9</f>
        <v>64067.647058823532</v>
      </c>
      <c r="F10" s="268"/>
      <c r="G10" s="268"/>
    </row>
    <row r="11" spans="1:8" ht="16" thickTop="1">
      <c r="A11" s="268"/>
      <c r="B11" s="268"/>
      <c r="C11" s="268"/>
      <c r="D11" s="272"/>
      <c r="E11" s="272"/>
      <c r="F11" s="268"/>
      <c r="G11" s="268"/>
    </row>
    <row r="12" spans="1:8" ht="15">
      <c r="A12" s="268"/>
      <c r="B12" s="268"/>
      <c r="C12" s="268"/>
      <c r="D12" s="272"/>
      <c r="E12" s="272"/>
      <c r="F12" s="268"/>
      <c r="G12" s="268"/>
    </row>
    <row r="13" spans="1:8" ht="15">
      <c r="A13" s="268"/>
      <c r="B13" s="268"/>
      <c r="C13" s="268"/>
      <c r="D13" s="272"/>
      <c r="E13" s="272"/>
      <c r="F13" s="268"/>
      <c r="G13" s="268"/>
    </row>
    <row r="14" spans="1:8" ht="15">
      <c r="A14" s="268"/>
      <c r="B14" s="268"/>
      <c r="C14" s="268"/>
      <c r="D14" s="272"/>
      <c r="E14" s="272"/>
      <c r="F14" s="268"/>
      <c r="G14" s="268"/>
    </row>
    <row r="15" spans="1:8" ht="15">
      <c r="A15" s="268"/>
      <c r="B15" s="276"/>
      <c r="C15" s="276"/>
      <c r="D15" s="268"/>
      <c r="E15" s="268"/>
      <c r="F15" s="268"/>
      <c r="G15" s="268"/>
    </row>
    <row r="16" spans="1:8" ht="15">
      <c r="A16" s="268"/>
      <c r="B16" s="268"/>
      <c r="C16" s="268"/>
      <c r="D16" s="268"/>
      <c r="E16" s="268"/>
      <c r="F16" s="268"/>
      <c r="G16" s="268"/>
    </row>
    <row r="17" spans="1:7" ht="15">
      <c r="A17" s="268"/>
      <c r="B17" s="268"/>
      <c r="C17" s="268"/>
      <c r="D17" s="268"/>
      <c r="E17" s="268"/>
      <c r="F17" s="268"/>
      <c r="G17" s="268"/>
    </row>
    <row r="18" spans="1:7" ht="15">
      <c r="A18" s="268"/>
      <c r="B18" s="268"/>
      <c r="C18" s="268"/>
      <c r="D18" s="268"/>
      <c r="E18" s="268"/>
      <c r="F18" s="268"/>
      <c r="G18" s="268"/>
    </row>
    <row r="19" spans="1:7" ht="15">
      <c r="A19" s="268"/>
      <c r="B19" s="268"/>
      <c r="C19" s="268"/>
      <c r="D19" s="268"/>
      <c r="E19" s="268"/>
      <c r="F19" s="268"/>
      <c r="G19" s="268"/>
    </row>
    <row r="20" spans="1:7" ht="15">
      <c r="A20" s="268"/>
      <c r="B20" s="268"/>
      <c r="C20" s="268"/>
      <c r="D20" s="268"/>
      <c r="E20" s="268"/>
      <c r="F20" s="268"/>
      <c r="G20" s="268"/>
    </row>
    <row r="21" spans="1:7" ht="15">
      <c r="A21" s="268"/>
      <c r="B21" s="268"/>
      <c r="C21" s="268"/>
      <c r="D21" s="268"/>
      <c r="E21" s="268"/>
      <c r="F21" s="268"/>
      <c r="G21" s="268"/>
    </row>
    <row r="22" spans="1:7" ht="15">
      <c r="A22" s="268"/>
      <c r="B22" s="276"/>
      <c r="C22" s="276"/>
      <c r="D22" s="276"/>
      <c r="E22" s="276"/>
      <c r="F22" s="276"/>
      <c r="G22" s="268"/>
    </row>
    <row r="23" spans="1:7" ht="15">
      <c r="A23" s="268"/>
      <c r="B23" s="268"/>
      <c r="C23" s="268"/>
      <c r="D23" s="268"/>
      <c r="E23" s="268"/>
      <c r="F23" s="268"/>
      <c r="G23" s="268"/>
    </row>
    <row r="24" spans="1:7" ht="15">
      <c r="A24" s="268"/>
      <c r="B24" s="268"/>
      <c r="C24" s="268"/>
      <c r="D24" s="276"/>
      <c r="E24" s="276"/>
      <c r="F24" s="276"/>
      <c r="G24" s="268"/>
    </row>
    <row r="25" spans="1:7" ht="15">
      <c r="A25" s="268"/>
      <c r="B25" s="329" t="s">
        <v>210</v>
      </c>
      <c r="C25" s="329"/>
      <c r="D25" s="268"/>
      <c r="E25" s="329" t="s">
        <v>211</v>
      </c>
      <c r="F25" s="329"/>
      <c r="G25" s="268"/>
    </row>
  </sheetData>
  <mergeCells count="12">
    <mergeCell ref="A1:G1"/>
    <mergeCell ref="B7:C7"/>
    <mergeCell ref="A2:G2"/>
    <mergeCell ref="B3:C3"/>
    <mergeCell ref="B4:C4"/>
    <mergeCell ref="B5:C5"/>
    <mergeCell ref="B6:C6"/>
    <mergeCell ref="B8:C8"/>
    <mergeCell ref="B9:C9"/>
    <mergeCell ref="B10:C10"/>
    <mergeCell ref="B25:C25"/>
    <mergeCell ref="E25:F25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Ruler="0" topLeftCell="A8" workbookViewId="0">
      <selection activeCell="I6" sqref="I6"/>
    </sheetView>
  </sheetViews>
  <sheetFormatPr baseColWidth="10" defaultRowHeight="14" x14ac:dyDescent="0"/>
  <cols>
    <col min="6" max="6" width="23.1640625" customWidth="1"/>
  </cols>
  <sheetData>
    <row r="1" spans="1:8">
      <c r="A1" s="326" t="s">
        <v>255</v>
      </c>
      <c r="B1" s="326"/>
      <c r="C1" s="326"/>
      <c r="D1" s="326"/>
      <c r="E1" s="326"/>
      <c r="F1" s="326"/>
      <c r="G1" s="326"/>
      <c r="H1" s="326"/>
    </row>
    <row r="2" spans="1:8">
      <c r="A2" s="332" t="s">
        <v>233</v>
      </c>
      <c r="B2" s="332"/>
      <c r="C2" s="332"/>
      <c r="D2" s="332"/>
      <c r="E2" s="332"/>
      <c r="F2" s="332"/>
      <c r="G2" s="332"/>
      <c r="H2" s="332"/>
    </row>
    <row r="3" spans="1:8" ht="28">
      <c r="A3" s="277" t="s">
        <v>212</v>
      </c>
      <c r="B3" s="277"/>
      <c r="F3" s="278" t="s">
        <v>213</v>
      </c>
      <c r="G3" s="278"/>
    </row>
    <row r="4" spans="1:8">
      <c r="A4" s="2" t="s">
        <v>214</v>
      </c>
      <c r="B4" s="279"/>
      <c r="C4" s="279">
        <f>'HOJA DE TRABAJO'!BC35</f>
        <v>130852</v>
      </c>
      <c r="F4" t="s">
        <v>215</v>
      </c>
      <c r="G4" s="271">
        <f>'HOJA DE TRABAJO'!A6+'HOJA DE TRABAJO'!AX21</f>
        <v>10584</v>
      </c>
    </row>
    <row r="5" spans="1:8">
      <c r="A5" s="2" t="s">
        <v>216</v>
      </c>
      <c r="B5" s="279"/>
      <c r="C5" s="11">
        <f>'HOJA DE TRABAJO'!BC36</f>
        <v>2088</v>
      </c>
      <c r="F5" t="s">
        <v>217</v>
      </c>
      <c r="G5" s="1">
        <f>'HOJA DE TRABAJO'!AX23</f>
        <v>580</v>
      </c>
    </row>
    <row r="6" spans="1:8">
      <c r="A6" s="2" t="s">
        <v>218</v>
      </c>
      <c r="B6" s="279"/>
      <c r="C6" s="11">
        <f>'HOJA DE TRABAJO'!AT14</f>
        <v>4467.6470588235316</v>
      </c>
      <c r="F6" t="s">
        <v>219</v>
      </c>
      <c r="G6" s="1">
        <f>'HOJA DE TRABAJO'!AX22</f>
        <v>288</v>
      </c>
    </row>
    <row r="7" spans="1:8">
      <c r="A7" s="2" t="s">
        <v>220</v>
      </c>
      <c r="B7" s="279"/>
      <c r="C7" s="10">
        <f>'HOJA DE TRABAJO'!AT19</f>
        <v>1264</v>
      </c>
      <c r="D7" s="271">
        <f>SUM(C4:C7)</f>
        <v>138671.64705882352</v>
      </c>
      <c r="F7" t="s">
        <v>221</v>
      </c>
      <c r="G7" s="10">
        <f>'HOJA DE TRABAJO'!AX33</f>
        <v>11152</v>
      </c>
      <c r="H7" s="271">
        <f>SUM(G4:G7)</f>
        <v>22604</v>
      </c>
    </row>
    <row r="8" spans="1:8">
      <c r="A8" s="2"/>
      <c r="B8" s="279"/>
      <c r="G8" s="271"/>
    </row>
    <row r="9" spans="1:8">
      <c r="G9" s="279"/>
      <c r="H9" s="10"/>
    </row>
    <row r="10" spans="1:8">
      <c r="F10" t="s">
        <v>222</v>
      </c>
      <c r="G10" s="279"/>
      <c r="H10" s="279">
        <f>H7</f>
        <v>22604</v>
      </c>
    </row>
    <row r="11" spans="1:8">
      <c r="F11" t="s">
        <v>223</v>
      </c>
      <c r="G11" s="271"/>
    </row>
    <row r="12" spans="1:8">
      <c r="F12" t="s">
        <v>224</v>
      </c>
      <c r="G12" s="271"/>
    </row>
    <row r="13" spans="1:8">
      <c r="F13" t="s">
        <v>225</v>
      </c>
      <c r="G13" s="271">
        <f>'HOJA DE TRABAJO'!AX24</f>
        <v>52000</v>
      </c>
    </row>
    <row r="14" spans="1:8">
      <c r="F14" t="s">
        <v>226</v>
      </c>
    </row>
    <row r="15" spans="1:8">
      <c r="A15" s="2"/>
      <c r="B15" s="279"/>
      <c r="C15" s="279"/>
      <c r="D15" s="271"/>
      <c r="F15" s="281" t="s">
        <v>227</v>
      </c>
      <c r="G15" s="10">
        <f>'HOJA DE TRABAJO'!AX34</f>
        <v>64067.647058823532</v>
      </c>
      <c r="H15" s="10">
        <f>SUM(G13:G15)</f>
        <v>116067.64705882352</v>
      </c>
    </row>
    <row r="16" spans="1:8" ht="15" thickBot="1">
      <c r="A16" s="2" t="s">
        <v>228</v>
      </c>
      <c r="B16" s="2"/>
      <c r="C16" s="271"/>
      <c r="D16" s="282">
        <f>D7</f>
        <v>138671.64705882352</v>
      </c>
      <c r="F16" t="s">
        <v>229</v>
      </c>
      <c r="G16" s="271"/>
      <c r="H16" s="282">
        <f>H15+H10</f>
        <v>138671.64705882352</v>
      </c>
    </row>
    <row r="17" spans="1:8" ht="15" thickTop="1">
      <c r="A17" s="2"/>
      <c r="B17" s="2"/>
    </row>
    <row r="18" spans="1:8" ht="15">
      <c r="A18" s="333" t="s">
        <v>230</v>
      </c>
      <c r="B18" s="333"/>
      <c r="C18" s="333"/>
      <c r="D18" s="333"/>
      <c r="E18" s="333"/>
      <c r="F18" s="333"/>
      <c r="G18" s="333"/>
      <c r="H18" s="333"/>
    </row>
    <row r="19" spans="1:8" ht="15">
      <c r="A19" s="283" t="s">
        <v>200</v>
      </c>
      <c r="B19" s="284"/>
      <c r="C19" s="284"/>
      <c r="D19" s="284"/>
      <c r="E19" s="284"/>
      <c r="F19" s="284"/>
      <c r="G19" s="284"/>
      <c r="H19" s="284"/>
    </row>
    <row r="20" spans="1:8" ht="15" thickBot="1">
      <c r="A20" t="s">
        <v>231</v>
      </c>
      <c r="C20" s="10">
        <f>C12+'HOJA DE TRABAJO'!BG17</f>
        <v>130852</v>
      </c>
      <c r="D20" s="274">
        <f>C20</f>
        <v>130852</v>
      </c>
    </row>
    <row r="21" spans="1:8" ht="16" thickTop="1">
      <c r="A21" s="283" t="s">
        <v>201</v>
      </c>
      <c r="B21" s="284"/>
      <c r="C21" s="284"/>
    </row>
    <row r="22" spans="1:8">
      <c r="A22" t="s">
        <v>232</v>
      </c>
      <c r="C22" s="279">
        <f>'HOJA DE TRABAJO'!AT18</f>
        <v>2320</v>
      </c>
    </row>
    <row r="23" spans="1:8" ht="15" thickBot="1">
      <c r="A23" t="s">
        <v>234</v>
      </c>
      <c r="C23" s="280">
        <f>'HOJA DE TRABAJO'!AX32</f>
        <v>232</v>
      </c>
      <c r="D23" s="274">
        <f>C22-C23</f>
        <v>2088</v>
      </c>
    </row>
    <row r="24" spans="1:8" ht="15" thickTop="1">
      <c r="C24" s="279"/>
    </row>
    <row r="25" spans="1:8">
      <c r="C25" s="279"/>
    </row>
    <row r="26" spans="1:8">
      <c r="C26" s="279"/>
    </row>
    <row r="27" spans="1:8">
      <c r="C27" s="279"/>
    </row>
    <row r="29" spans="1:8">
      <c r="B29" s="334" t="s">
        <v>210</v>
      </c>
      <c r="C29" s="334"/>
      <c r="D29" s="334"/>
      <c r="F29" s="334" t="s">
        <v>211</v>
      </c>
      <c r="G29" s="334"/>
    </row>
  </sheetData>
  <mergeCells count="5">
    <mergeCell ref="A2:H2"/>
    <mergeCell ref="A18:H18"/>
    <mergeCell ref="B29:D29"/>
    <mergeCell ref="F29:G29"/>
    <mergeCell ref="A1:H1"/>
  </mergeCells>
  <pageMargins left="0.75" right="0.75" top="1" bottom="1" header="0.5" footer="0.5"/>
  <ignoredErrors>
    <ignoredError sqref="H15 G4 C20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showRuler="0" workbookViewId="0">
      <selection activeCell="E7" sqref="E7"/>
    </sheetView>
  </sheetViews>
  <sheetFormatPr baseColWidth="10" defaultRowHeight="14" x14ac:dyDescent="0"/>
  <cols>
    <col min="1" max="1" width="23.1640625" bestFit="1" customWidth="1"/>
    <col min="2" max="2" width="22.83203125" bestFit="1" customWidth="1"/>
  </cols>
  <sheetData>
    <row r="1" spans="1:3" ht="17">
      <c r="A1" s="286" t="s">
        <v>253</v>
      </c>
      <c r="B1" s="286"/>
    </row>
    <row r="2" spans="1:3" ht="17">
      <c r="A2" s="286" t="s">
        <v>141</v>
      </c>
      <c r="B2" s="286"/>
    </row>
    <row r="3" spans="1:3" ht="17">
      <c r="A3" s="286" t="s">
        <v>1</v>
      </c>
      <c r="B3" s="286"/>
    </row>
    <row r="5" spans="1:3">
      <c r="A5" s="5" t="s">
        <v>2</v>
      </c>
      <c r="B5" s="5" t="s">
        <v>3</v>
      </c>
    </row>
    <row r="6" spans="1:3">
      <c r="A6" s="61">
        <v>1101</v>
      </c>
      <c r="B6" s="61" t="s">
        <v>4</v>
      </c>
      <c r="C6" s="5"/>
    </row>
    <row r="7" spans="1:3">
      <c r="A7" s="61" t="s">
        <v>5</v>
      </c>
      <c r="B7" s="61" t="s">
        <v>6</v>
      </c>
    </row>
    <row r="8" spans="1:3">
      <c r="A8" s="61">
        <v>1102</v>
      </c>
      <c r="B8" s="61" t="s">
        <v>7</v>
      </c>
    </row>
    <row r="9" spans="1:3">
      <c r="A9" s="61" t="s">
        <v>8</v>
      </c>
      <c r="B9" s="61" t="s">
        <v>145</v>
      </c>
    </row>
    <row r="10" spans="1:3">
      <c r="A10" s="61">
        <v>1103</v>
      </c>
      <c r="B10" s="61" t="s">
        <v>9</v>
      </c>
    </row>
    <row r="11" spans="1:3">
      <c r="A11" s="61" t="s">
        <v>10</v>
      </c>
      <c r="B11" s="61" t="s">
        <v>11</v>
      </c>
    </row>
    <row r="12" spans="1:3">
      <c r="A12" s="61">
        <v>1104</v>
      </c>
      <c r="B12" s="61" t="s">
        <v>12</v>
      </c>
    </row>
    <row r="13" spans="1:3">
      <c r="A13" s="61" t="s">
        <v>13</v>
      </c>
      <c r="B13" s="61" t="s">
        <v>144</v>
      </c>
    </row>
    <row r="14" spans="1:3">
      <c r="A14" s="61">
        <v>1105</v>
      </c>
      <c r="B14" s="61" t="s">
        <v>14</v>
      </c>
    </row>
    <row r="15" spans="1:3">
      <c r="A15" s="61">
        <v>1106</v>
      </c>
      <c r="B15" s="61" t="s">
        <v>15</v>
      </c>
    </row>
    <row r="16" spans="1:3">
      <c r="A16" s="61">
        <v>1108</v>
      </c>
      <c r="B16" s="61" t="s">
        <v>16</v>
      </c>
    </row>
    <row r="17" spans="1:2">
      <c r="A17" s="61" t="s">
        <v>17</v>
      </c>
      <c r="B17" s="72" t="s">
        <v>18</v>
      </c>
    </row>
    <row r="18" spans="1:2">
      <c r="A18" s="61">
        <v>1201</v>
      </c>
      <c r="B18" s="61" t="s">
        <v>19</v>
      </c>
    </row>
    <row r="19" spans="1:2">
      <c r="A19" s="61" t="s">
        <v>20</v>
      </c>
      <c r="B19" s="72" t="s">
        <v>139</v>
      </c>
    </row>
    <row r="20" spans="1:2">
      <c r="A20" s="61">
        <v>1202</v>
      </c>
      <c r="B20" s="61" t="s">
        <v>21</v>
      </c>
    </row>
    <row r="21" spans="1:2">
      <c r="A21" s="61" t="s">
        <v>22</v>
      </c>
      <c r="B21" s="72" t="s">
        <v>23</v>
      </c>
    </row>
    <row r="22" spans="1:2">
      <c r="A22" s="61">
        <v>1203</v>
      </c>
      <c r="B22" s="72" t="s">
        <v>50</v>
      </c>
    </row>
    <row r="23" spans="1:2">
      <c r="A23" s="61" t="s">
        <v>51</v>
      </c>
      <c r="B23" s="72" t="s">
        <v>52</v>
      </c>
    </row>
    <row r="24" spans="1:2">
      <c r="A24" s="61">
        <v>2101</v>
      </c>
      <c r="B24" s="61" t="s">
        <v>24</v>
      </c>
    </row>
    <row r="25" spans="1:2">
      <c r="A25" s="61" t="s">
        <v>25</v>
      </c>
      <c r="B25" s="72" t="s">
        <v>26</v>
      </c>
    </row>
    <row r="26" spans="1:2">
      <c r="A26" s="61">
        <v>2102</v>
      </c>
      <c r="B26" s="61" t="s">
        <v>27</v>
      </c>
    </row>
    <row r="27" spans="1:2">
      <c r="A27" s="61">
        <v>2103</v>
      </c>
      <c r="B27" s="61" t="s">
        <v>28</v>
      </c>
    </row>
    <row r="28" spans="1:2">
      <c r="A28" s="61">
        <v>2104</v>
      </c>
      <c r="B28" s="72" t="s">
        <v>41</v>
      </c>
    </row>
    <row r="29" spans="1:2">
      <c r="A29" s="61" t="s">
        <v>42</v>
      </c>
      <c r="B29" s="72" t="s">
        <v>43</v>
      </c>
    </row>
    <row r="30" spans="1:2">
      <c r="A30" s="61" t="s">
        <v>44</v>
      </c>
      <c r="B30" s="72" t="s">
        <v>45</v>
      </c>
    </row>
    <row r="31" spans="1:2">
      <c r="A31" s="61" t="s">
        <v>80</v>
      </c>
      <c r="B31" s="72" t="s">
        <v>75</v>
      </c>
    </row>
    <row r="32" spans="1:2">
      <c r="A32" s="61">
        <v>2105</v>
      </c>
      <c r="B32" s="72" t="s">
        <v>115</v>
      </c>
    </row>
    <row r="33" spans="1:2">
      <c r="A33" s="61">
        <v>3000</v>
      </c>
      <c r="B33" s="61" t="s">
        <v>29</v>
      </c>
    </row>
    <row r="34" spans="1:2">
      <c r="A34" s="61" t="s">
        <v>31</v>
      </c>
      <c r="B34" s="72" t="s">
        <v>30</v>
      </c>
    </row>
    <row r="35" spans="1:2">
      <c r="A35" s="61">
        <v>4000</v>
      </c>
      <c r="B35" s="61" t="s">
        <v>32</v>
      </c>
    </row>
    <row r="36" spans="1:2">
      <c r="A36" s="61">
        <v>5101</v>
      </c>
      <c r="B36" s="61" t="s">
        <v>33</v>
      </c>
    </row>
    <row r="37" spans="1:2">
      <c r="A37" s="61">
        <v>5102</v>
      </c>
      <c r="B37" s="72" t="s">
        <v>34</v>
      </c>
    </row>
    <row r="38" spans="1:2">
      <c r="A38" s="61" t="s">
        <v>35</v>
      </c>
      <c r="B38" s="61" t="s">
        <v>36</v>
      </c>
    </row>
    <row r="39" spans="1:2">
      <c r="A39" s="61" t="s">
        <v>37</v>
      </c>
      <c r="B39" s="72" t="s">
        <v>38</v>
      </c>
    </row>
    <row r="40" spans="1:2">
      <c r="A40" s="61" t="s">
        <v>39</v>
      </c>
      <c r="B40" s="61" t="s">
        <v>40</v>
      </c>
    </row>
    <row r="41" spans="1:2">
      <c r="A41" s="61" t="s">
        <v>76</v>
      </c>
      <c r="B41" s="61" t="s">
        <v>77</v>
      </c>
    </row>
    <row r="42" spans="1:2">
      <c r="A42" s="61" t="s">
        <v>78</v>
      </c>
      <c r="B42" s="61" t="s">
        <v>79</v>
      </c>
    </row>
    <row r="43" spans="1:2">
      <c r="A43" s="61">
        <v>5103</v>
      </c>
      <c r="B43" s="61" t="s">
        <v>120</v>
      </c>
    </row>
    <row r="44" spans="1:2">
      <c r="A44" s="61">
        <v>6000</v>
      </c>
      <c r="B44" s="61" t="s">
        <v>110</v>
      </c>
    </row>
    <row r="45" spans="1:2">
      <c r="A45" s="61">
        <v>7000</v>
      </c>
      <c r="B45" s="61" t="s">
        <v>140</v>
      </c>
    </row>
  </sheetData>
  <mergeCells count="3">
    <mergeCell ref="A1:B1"/>
    <mergeCell ref="A2:B2"/>
    <mergeCell ref="A3:B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showRuler="0" zoomScale="64" zoomScaleNormal="64" zoomScalePageLayoutView="64" workbookViewId="0">
      <selection activeCell="E2" sqref="E2"/>
    </sheetView>
  </sheetViews>
  <sheetFormatPr baseColWidth="10" defaultRowHeight="14" x14ac:dyDescent="0"/>
  <cols>
    <col min="1" max="1" width="16" customWidth="1"/>
    <col min="2" max="2" width="28.5" customWidth="1"/>
    <col min="3" max="3" width="10" customWidth="1"/>
    <col min="4" max="4" width="26.6640625" customWidth="1"/>
    <col min="5" max="5" width="19.33203125" customWidth="1"/>
  </cols>
  <sheetData>
    <row r="1" spans="1:6" ht="15" thickBot="1">
      <c r="A1" s="57" t="s">
        <v>82</v>
      </c>
      <c r="B1" s="57"/>
      <c r="C1" s="122"/>
      <c r="D1" s="59" t="s">
        <v>55</v>
      </c>
      <c r="E1" s="60" t="s">
        <v>49</v>
      </c>
    </row>
    <row r="2" spans="1:6">
      <c r="A2" s="6" t="s">
        <v>2</v>
      </c>
      <c r="B2" s="8" t="s">
        <v>3</v>
      </c>
      <c r="C2" s="132" t="s">
        <v>142</v>
      </c>
      <c r="D2" s="8" t="s">
        <v>46</v>
      </c>
      <c r="E2" s="35" t="s">
        <v>47</v>
      </c>
    </row>
    <row r="3" spans="1:6">
      <c r="A3" s="44">
        <v>1104</v>
      </c>
      <c r="B3" s="45" t="str">
        <f>LOOKUP(A3,'CATALOGO DE CUENTAS'!A6:A40,'CATALOGO DE CUENTAS'!B6:B40)</f>
        <v>ALMACEN</v>
      </c>
      <c r="C3" s="61"/>
      <c r="D3" s="46">
        <f>(ASIENTOS!B5*ASIENTOS!D5)</f>
        <v>5000</v>
      </c>
      <c r="E3" s="47"/>
    </row>
    <row r="4" spans="1:6">
      <c r="A4" s="7">
        <v>1103</v>
      </c>
      <c r="B4" s="15" t="str">
        <f>LOOKUP(A4,'CATALOGO DE CUENTAS'!A6:A40,'CATALOGO DE CUENTAS'!B6:B40)</f>
        <v>CLIENTES</v>
      </c>
      <c r="C4" s="61"/>
      <c r="D4" s="12">
        <f>ASIENTOS!D6</f>
        <v>2320</v>
      </c>
      <c r="E4" s="114"/>
    </row>
    <row r="5" spans="1:6">
      <c r="A5" s="110">
        <v>1106</v>
      </c>
      <c r="B5" s="115" t="str">
        <f>LOOKUP(A5,'CATALOGO DE CUENTAS'!A7:A44,'CATALOGO DE CUENTAS'!B7:B44)</f>
        <v>IVA PEND. ACREDITAR</v>
      </c>
      <c r="C5" s="61"/>
      <c r="D5" s="112">
        <f>ASIENTOS!D7</f>
        <v>480</v>
      </c>
      <c r="E5" s="113"/>
    </row>
    <row r="6" spans="1:6">
      <c r="A6" s="118">
        <v>6000</v>
      </c>
      <c r="B6" s="109" t="str">
        <f>LOOKUP(A6,'CATALOGO DE CUENTAS'!A10:A45,'CATALOGO DE CUENTAS'!B10:B45)</f>
        <v>DEUDORES DIVER. CTA PTE.</v>
      </c>
      <c r="C6" s="61"/>
      <c r="D6" s="116">
        <f>ASIENTOS!D4</f>
        <v>50000</v>
      </c>
      <c r="E6" s="117"/>
    </row>
    <row r="7" spans="1:6">
      <c r="A7" s="44">
        <v>2103</v>
      </c>
      <c r="B7" s="48" t="str">
        <f>LOOKUP(A7,'CATALOGO DE CUENTAS'!A8:A46,'CATALOGO DE CUENTAS'!B8:B46)</f>
        <v>IVA PEND. TRASLADAR</v>
      </c>
      <c r="C7" s="61"/>
      <c r="D7" s="56"/>
      <c r="E7" s="50">
        <f>ASIENTOS!D8</f>
        <v>320</v>
      </c>
    </row>
    <row r="8" spans="1:6">
      <c r="A8" s="7">
        <v>2101</v>
      </c>
      <c r="B8" s="15" t="str">
        <f>LOOKUP(A8,'CATALOGO DE CUENTAS'!A9:A44,'CATALOGO DE CUENTAS'!B9:B44)</f>
        <v>PROVEEDORES</v>
      </c>
      <c r="C8" s="61"/>
      <c r="D8" s="12"/>
      <c r="E8" s="13">
        <f>ASIENTOS!D9</f>
        <v>5480</v>
      </c>
      <c r="F8" s="1"/>
    </row>
    <row r="9" spans="1:6" ht="15" thickBot="1">
      <c r="A9" s="110">
        <v>3000</v>
      </c>
      <c r="B9" s="115" t="str">
        <f>LOOKUP(A9,'CATALOGO DE CUENTAS'!A11:A46,'CATALOGO DE CUENTAS'!B11:B46)</f>
        <v>CAPITAL</v>
      </c>
      <c r="C9" s="61"/>
      <c r="D9" s="53"/>
      <c r="E9" s="54">
        <f>ASIENTOS!D10</f>
        <v>52000</v>
      </c>
    </row>
    <row r="10" spans="1:6" ht="15" thickBot="1">
      <c r="A10" s="135" t="s">
        <v>48</v>
      </c>
      <c r="B10" s="135"/>
      <c r="C10" s="136"/>
      <c r="D10" s="134">
        <f>SUM(D3:D9)</f>
        <v>57800</v>
      </c>
      <c r="E10" s="14">
        <f>SUM(E3:E9)</f>
        <v>57800</v>
      </c>
    </row>
    <row r="11" spans="1:6">
      <c r="B11" s="4"/>
      <c r="C11" s="61"/>
      <c r="D11" s="3"/>
    </row>
    <row r="12" spans="1:6">
      <c r="A12" s="287" t="s">
        <v>112</v>
      </c>
      <c r="B12" s="288"/>
      <c r="C12" s="288"/>
      <c r="D12" s="288"/>
      <c r="E12" s="289"/>
    </row>
    <row r="13" spans="1:6">
      <c r="A13" s="290"/>
      <c r="B13" s="291"/>
      <c r="C13" s="291"/>
      <c r="D13" s="291"/>
      <c r="E13" s="292"/>
    </row>
    <row r="14" spans="1:6">
      <c r="A14" s="290"/>
      <c r="B14" s="291"/>
      <c r="C14" s="291"/>
      <c r="D14" s="291"/>
      <c r="E14" s="292"/>
    </row>
    <row r="15" spans="1:6">
      <c r="A15" s="293"/>
      <c r="B15" s="294"/>
      <c r="C15" s="294"/>
      <c r="D15" s="294"/>
      <c r="E15" s="295"/>
    </row>
    <row r="16" spans="1:6">
      <c r="A16" s="58" t="s">
        <v>86</v>
      </c>
      <c r="B16" s="58" t="s">
        <v>83</v>
      </c>
      <c r="C16" s="61"/>
      <c r="D16" s="58" t="s">
        <v>84</v>
      </c>
      <c r="E16" s="58" t="s">
        <v>85</v>
      </c>
    </row>
    <row r="17" spans="1:5">
      <c r="A17" s="55"/>
      <c r="B17" s="55" t="s">
        <v>113</v>
      </c>
      <c r="C17" s="128"/>
      <c r="D17" s="55" t="s">
        <v>114</v>
      </c>
      <c r="E17" s="55"/>
    </row>
    <row r="18" spans="1:5">
      <c r="A18" s="73"/>
      <c r="B18" s="73"/>
      <c r="C18" s="131"/>
      <c r="D18" s="73"/>
      <c r="E18" s="73"/>
    </row>
    <row r="19" spans="1:5" ht="15" thickBot="1">
      <c r="A19" s="57" t="s">
        <v>82</v>
      </c>
      <c r="B19" s="57"/>
      <c r="C19" s="122"/>
      <c r="D19" s="59" t="s">
        <v>55</v>
      </c>
      <c r="E19" s="60" t="s">
        <v>72</v>
      </c>
    </row>
    <row r="20" spans="1:5">
      <c r="A20" s="6" t="s">
        <v>2</v>
      </c>
      <c r="B20" s="8" t="s">
        <v>3</v>
      </c>
      <c r="C20" s="106" t="s">
        <v>142</v>
      </c>
      <c r="D20" s="8" t="s">
        <v>46</v>
      </c>
      <c r="E20" s="35" t="s">
        <v>47</v>
      </c>
    </row>
    <row r="21" spans="1:5">
      <c r="A21" s="44">
        <v>1104</v>
      </c>
      <c r="B21" t="str">
        <f>LOOKUP(A21,'CATALOGO DE CUENTAS'!A6:A40,'CATALOGO DE CUENTAS'!B6:B40)</f>
        <v>ALMACEN</v>
      </c>
      <c r="C21" s="61"/>
      <c r="D21" s="46">
        <f>ASIENTOS!D11*ASIENTOS!B11</f>
        <v>5500</v>
      </c>
      <c r="E21" s="47"/>
    </row>
    <row r="22" spans="1:5">
      <c r="A22" s="7">
        <v>1106</v>
      </c>
      <c r="B22" t="str">
        <f>LOOKUP(A22,'CATALOGO DE CUENTAS'!A8:A42,'CATALOGO DE CUENTAS'!B8:B42)</f>
        <v>IVA PEND. ACREDITAR</v>
      </c>
      <c r="C22" s="61"/>
      <c r="D22" s="12">
        <f>D21*0.16</f>
        <v>880</v>
      </c>
      <c r="E22" s="50"/>
    </row>
    <row r="23" spans="1:5" ht="15" thickBot="1">
      <c r="A23" s="7">
        <v>2101</v>
      </c>
      <c r="B23" t="str">
        <f>LOOKUP(A23,'CATALOGO DE CUENTAS'!A11:A46,'CATALOGO DE CUENTAS'!B11:B46)</f>
        <v>PROVEEDORES</v>
      </c>
      <c r="C23" s="61"/>
      <c r="D23" s="12"/>
      <c r="E23" s="13">
        <f>D21+D22</f>
        <v>6380</v>
      </c>
    </row>
    <row r="24" spans="1:5" ht="15" thickBot="1">
      <c r="A24" s="55" t="s">
        <v>48</v>
      </c>
      <c r="B24" s="137"/>
      <c r="C24" s="128"/>
      <c r="D24" s="138">
        <f>SUM(D21:D23)</f>
        <v>6380</v>
      </c>
      <c r="E24" s="134">
        <f>SUM(E21:E23)</f>
        <v>6380</v>
      </c>
    </row>
    <row r="25" spans="1:5">
      <c r="B25" s="4"/>
      <c r="C25" s="61"/>
      <c r="D25" s="3"/>
    </row>
    <row r="26" spans="1:5">
      <c r="A26" s="287" t="s">
        <v>116</v>
      </c>
      <c r="B26" s="288"/>
      <c r="C26" s="288"/>
      <c r="D26" s="288"/>
      <c r="E26" s="289"/>
    </row>
    <row r="27" spans="1:5">
      <c r="A27" s="290"/>
      <c r="B27" s="291"/>
      <c r="C27" s="291"/>
      <c r="D27" s="291"/>
      <c r="E27" s="292"/>
    </row>
    <row r="28" spans="1:5">
      <c r="A28" s="290"/>
      <c r="B28" s="291"/>
      <c r="C28" s="291"/>
      <c r="D28" s="291"/>
      <c r="E28" s="292"/>
    </row>
    <row r="29" spans="1:5">
      <c r="A29" s="293"/>
      <c r="B29" s="294"/>
      <c r="C29" s="294"/>
      <c r="D29" s="294"/>
      <c r="E29" s="295"/>
    </row>
    <row r="30" spans="1:5">
      <c r="A30" s="58" t="s">
        <v>86</v>
      </c>
      <c r="B30" s="296" t="s">
        <v>83</v>
      </c>
      <c r="C30" s="297"/>
      <c r="D30" s="297"/>
      <c r="E30" s="298"/>
    </row>
    <row r="31" spans="1:5">
      <c r="A31" s="55"/>
      <c r="B31" s="55"/>
      <c r="C31" s="128"/>
      <c r="D31" s="55"/>
      <c r="E31" s="55"/>
    </row>
    <row r="32" spans="1:5">
      <c r="A32" s="299"/>
      <c r="B32" s="299"/>
      <c r="C32" s="299"/>
      <c r="D32" s="299"/>
      <c r="E32" s="299"/>
    </row>
    <row r="33" spans="1:5" ht="15" thickBot="1">
      <c r="A33" s="57" t="s">
        <v>82</v>
      </c>
      <c r="B33" s="57"/>
      <c r="C33" s="122"/>
      <c r="D33" s="59" t="s">
        <v>55</v>
      </c>
      <c r="E33" s="60" t="s">
        <v>81</v>
      </c>
    </row>
    <row r="34" spans="1:5">
      <c r="A34" s="6" t="s">
        <v>2</v>
      </c>
      <c r="B34" s="8" t="s">
        <v>3</v>
      </c>
      <c r="C34" s="129" t="s">
        <v>142</v>
      </c>
      <c r="D34" s="8" t="s">
        <v>46</v>
      </c>
      <c r="E34" s="35" t="s">
        <v>47</v>
      </c>
    </row>
    <row r="35" spans="1:5">
      <c r="A35" s="44">
        <v>1104</v>
      </c>
      <c r="B35" t="str">
        <f>LOOKUP(A35,'CATALOGO DE CUENTAS'!A6:A40,'CATALOGO DE CUENTAS'!B6:B40)</f>
        <v>ALMACEN</v>
      </c>
      <c r="C35" s="61"/>
      <c r="D35" s="46">
        <f>ASIENTOS!D12</f>
        <v>500</v>
      </c>
      <c r="E35" s="47"/>
    </row>
    <row r="36" spans="1:5">
      <c r="A36" s="108" t="s">
        <v>13</v>
      </c>
      <c r="B36" t="s">
        <v>143</v>
      </c>
      <c r="C36" s="119">
        <v>500</v>
      </c>
      <c r="D36" s="49"/>
      <c r="E36" s="50"/>
    </row>
    <row r="37" spans="1:5">
      <c r="A37" s="7">
        <v>1106</v>
      </c>
      <c r="B37" s="109" t="str">
        <f>LOOKUP(A37,'CATALOGO DE CUENTAS'!A8:A42,'CATALOGO DE CUENTAS'!B8:B42)</f>
        <v>IVA PEND. ACREDITAR</v>
      </c>
      <c r="C37" s="130"/>
      <c r="D37" s="12">
        <f>D35*0.16</f>
        <v>80</v>
      </c>
      <c r="E37" s="114"/>
    </row>
    <row r="38" spans="1:5" ht="15" thickBot="1">
      <c r="A38" s="110">
        <v>2105</v>
      </c>
      <c r="B38" s="111" t="str">
        <f>LOOKUP(A38,'CATALOGO DE CUENTAS'!A9:A44,'CATALOGO DE CUENTAS'!B9:B44)</f>
        <v>ACREEDORES DIVERSOS</v>
      </c>
      <c r="C38" s="61"/>
      <c r="D38" s="112"/>
      <c r="E38" s="113">
        <f>D35+D37</f>
        <v>580</v>
      </c>
    </row>
    <row r="39" spans="1:5" ht="15" thickBot="1">
      <c r="A39" s="135" t="s">
        <v>48</v>
      </c>
      <c r="B39" s="135"/>
      <c r="C39" s="139"/>
      <c r="D39" s="134">
        <f>SUM(D35:D38)</f>
        <v>580</v>
      </c>
      <c r="E39" s="14">
        <f>SUM(E35:E38)</f>
        <v>580</v>
      </c>
    </row>
    <row r="40" spans="1:5">
      <c r="B40" s="4"/>
      <c r="C40" s="61"/>
      <c r="D40" s="3"/>
    </row>
    <row r="41" spans="1:5">
      <c r="A41" s="287" t="s">
        <v>117</v>
      </c>
      <c r="B41" s="288"/>
      <c r="C41" s="288"/>
      <c r="D41" s="288"/>
      <c r="E41" s="289"/>
    </row>
    <row r="42" spans="1:5">
      <c r="A42" s="290"/>
      <c r="B42" s="291"/>
      <c r="C42" s="291"/>
      <c r="D42" s="291"/>
      <c r="E42" s="292"/>
    </row>
    <row r="43" spans="1:5">
      <c r="A43" s="290"/>
      <c r="B43" s="291"/>
      <c r="C43" s="291"/>
      <c r="D43" s="291"/>
      <c r="E43" s="292"/>
    </row>
    <row r="44" spans="1:5">
      <c r="A44" s="293"/>
      <c r="B44" s="294"/>
      <c r="C44" s="294"/>
      <c r="D44" s="294"/>
      <c r="E44" s="295"/>
    </row>
    <row r="45" spans="1:5">
      <c r="A45" s="58" t="s">
        <v>86</v>
      </c>
      <c r="B45" s="58" t="s">
        <v>83</v>
      </c>
      <c r="C45" s="122"/>
      <c r="D45" s="58" t="s">
        <v>84</v>
      </c>
      <c r="E45" s="58" t="s">
        <v>85</v>
      </c>
    </row>
    <row r="46" spans="1:5">
      <c r="A46" s="55"/>
      <c r="B46" s="55"/>
      <c r="C46" s="128"/>
      <c r="D46" s="55"/>
      <c r="E46" s="55"/>
    </row>
    <row r="47" spans="1:5">
      <c r="A47" s="133"/>
      <c r="B47" s="133"/>
      <c r="C47" s="131"/>
      <c r="D47" s="133"/>
      <c r="E47" s="133"/>
    </row>
    <row r="48" spans="1:5" ht="15" thickBot="1">
      <c r="A48" s="57" t="s">
        <v>82</v>
      </c>
      <c r="B48" s="57"/>
      <c r="C48" s="122"/>
      <c r="D48" s="59" t="s">
        <v>55</v>
      </c>
      <c r="E48" s="60" t="s">
        <v>128</v>
      </c>
    </row>
    <row r="49" spans="1:5">
      <c r="A49" s="6" t="s">
        <v>2</v>
      </c>
      <c r="B49" s="8" t="s">
        <v>3</v>
      </c>
      <c r="C49" s="141" t="s">
        <v>142</v>
      </c>
      <c r="D49" s="8" t="s">
        <v>46</v>
      </c>
      <c r="E49" s="35" t="s">
        <v>47</v>
      </c>
    </row>
    <row r="50" spans="1:5">
      <c r="A50" s="44">
        <v>5101</v>
      </c>
      <c r="B50" t="str">
        <f>LOOKUP(A50,'CATALOGO DE CUENTAS'!A18:A54,'CATALOGO DE CUENTAS'!B18:B54)</f>
        <v>COSTO DE VENTA</v>
      </c>
      <c r="C50" s="61"/>
      <c r="D50" s="46">
        <f>'TARJETA DE ALMACEN'!J13</f>
        <v>8250</v>
      </c>
      <c r="E50" s="47"/>
    </row>
    <row r="51" spans="1:5" ht="15" thickBot="1">
      <c r="A51" s="7">
        <v>1104</v>
      </c>
      <c r="B51" s="109" t="str">
        <f>LOOKUP(A35,'CATALOGO DE CUENTAS'!A6:A40,'CATALOGO DE CUENTAS'!B6:B40)</f>
        <v>ALMACEN</v>
      </c>
      <c r="C51" s="61"/>
      <c r="D51" s="12"/>
      <c r="E51" s="113">
        <f>'TARJETA DE ALMACEN'!J13</f>
        <v>8250</v>
      </c>
    </row>
    <row r="52" spans="1:5" ht="15" thickBot="1">
      <c r="A52" s="135" t="s">
        <v>48</v>
      </c>
      <c r="B52" s="135"/>
      <c r="C52" s="136"/>
      <c r="D52" s="134">
        <f>SUM(D50:D51)</f>
        <v>8250</v>
      </c>
      <c r="E52" s="14">
        <f>SUM(E50:E51)</f>
        <v>8250</v>
      </c>
    </row>
    <row r="53" spans="1:5">
      <c r="B53" s="4"/>
      <c r="C53" s="61"/>
      <c r="D53" s="3"/>
    </row>
    <row r="54" spans="1:5">
      <c r="A54" s="287" t="s">
        <v>129</v>
      </c>
      <c r="B54" s="288"/>
      <c r="C54" s="288"/>
      <c r="D54" s="288"/>
      <c r="E54" s="289"/>
    </row>
    <row r="55" spans="1:5">
      <c r="A55" s="290"/>
      <c r="B55" s="291"/>
      <c r="C55" s="291"/>
      <c r="D55" s="291"/>
      <c r="E55" s="292"/>
    </row>
    <row r="56" spans="1:5">
      <c r="A56" s="290"/>
      <c r="B56" s="291"/>
      <c r="C56" s="291"/>
      <c r="D56" s="291"/>
      <c r="E56" s="292"/>
    </row>
    <row r="57" spans="1:5">
      <c r="A57" s="293"/>
      <c r="B57" s="294"/>
      <c r="C57" s="294"/>
      <c r="D57" s="294"/>
      <c r="E57" s="295"/>
    </row>
    <row r="58" spans="1:5">
      <c r="A58" s="58" t="s">
        <v>86</v>
      </c>
      <c r="B58" s="58" t="s">
        <v>83</v>
      </c>
      <c r="C58" s="122"/>
      <c r="D58" s="58" t="s">
        <v>84</v>
      </c>
      <c r="E58" s="58" t="s">
        <v>85</v>
      </c>
    </row>
    <row r="59" spans="1:5">
      <c r="A59" s="55"/>
      <c r="B59" s="55"/>
      <c r="C59" s="128"/>
      <c r="D59" s="55"/>
      <c r="E59" s="55"/>
    </row>
    <row r="60" spans="1:5">
      <c r="A60" s="133"/>
      <c r="B60" s="133"/>
      <c r="C60" s="131"/>
      <c r="D60" s="133"/>
      <c r="E60" s="133"/>
    </row>
    <row r="61" spans="1:5" ht="15" thickBot="1">
      <c r="A61" s="57" t="s">
        <v>82</v>
      </c>
      <c r="B61" s="57"/>
      <c r="C61" s="57"/>
      <c r="D61" s="59" t="s">
        <v>55</v>
      </c>
      <c r="E61" s="60" t="s">
        <v>134</v>
      </c>
    </row>
    <row r="62" spans="1:5">
      <c r="A62" s="6" t="s">
        <v>2</v>
      </c>
      <c r="B62" s="8" t="s">
        <v>3</v>
      </c>
      <c r="C62" s="141" t="s">
        <v>142</v>
      </c>
      <c r="D62" s="8" t="s">
        <v>46</v>
      </c>
      <c r="E62" s="35" t="s">
        <v>47</v>
      </c>
    </row>
    <row r="63" spans="1:5">
      <c r="A63" s="44">
        <v>1104</v>
      </c>
      <c r="B63" t="str">
        <f>LOOKUP(A63,'CATALOGO DE CUENTAS'!A6:A44,'CATALOGO DE CUENTAS'!B6:B44)</f>
        <v>ALMACEN</v>
      </c>
      <c r="C63" s="61"/>
      <c r="D63" s="46">
        <f>E64</f>
        <v>1100</v>
      </c>
      <c r="E63" s="47"/>
    </row>
    <row r="64" spans="1:5" ht="15" thickBot="1">
      <c r="A64" s="7">
        <v>5101</v>
      </c>
      <c r="B64" s="109" t="str">
        <f>LOOKUP(A50,'CATALOGO DE CUENTAS'!A6:A44,'CATALOGO DE CUENTAS'!B6:B44)</f>
        <v>COSTO DE VENTA</v>
      </c>
      <c r="C64" s="61"/>
      <c r="D64" s="12"/>
      <c r="E64" s="13">
        <f>'TARJETA DE ALMACEN'!D15*'TARJETA DE ALMACEN'!G15</f>
        <v>1100</v>
      </c>
    </row>
    <row r="65" spans="1:5" ht="15" thickBot="1">
      <c r="A65" s="135" t="s">
        <v>48</v>
      </c>
      <c r="B65" s="135"/>
      <c r="C65" s="128"/>
      <c r="D65" s="134">
        <f>SUM(D63:D64)</f>
        <v>1100</v>
      </c>
      <c r="E65" s="14">
        <f>SUM(E63:E64)</f>
        <v>1100</v>
      </c>
    </row>
    <row r="66" spans="1:5">
      <c r="B66" s="4"/>
      <c r="C66" s="61"/>
      <c r="D66" s="3"/>
    </row>
    <row r="67" spans="1:5">
      <c r="A67" s="287" t="s">
        <v>131</v>
      </c>
      <c r="B67" s="288"/>
      <c r="C67" s="288"/>
      <c r="D67" s="288"/>
      <c r="E67" s="289"/>
    </row>
    <row r="68" spans="1:5">
      <c r="A68" s="290"/>
      <c r="B68" s="291"/>
      <c r="C68" s="291"/>
      <c r="D68" s="291"/>
      <c r="E68" s="292"/>
    </row>
    <row r="69" spans="1:5">
      <c r="A69" s="290"/>
      <c r="B69" s="291"/>
      <c r="C69" s="291"/>
      <c r="D69" s="291"/>
      <c r="E69" s="292"/>
    </row>
    <row r="70" spans="1:5">
      <c r="A70" s="293"/>
      <c r="B70" s="294"/>
      <c r="C70" s="294"/>
      <c r="D70" s="294"/>
      <c r="E70" s="295"/>
    </row>
    <row r="71" spans="1:5">
      <c r="A71" s="58" t="s">
        <v>86</v>
      </c>
      <c r="B71" s="58" t="s">
        <v>83</v>
      </c>
      <c r="C71" s="61"/>
      <c r="D71" s="58" t="s">
        <v>84</v>
      </c>
      <c r="E71" s="58" t="s">
        <v>85</v>
      </c>
    </row>
    <row r="72" spans="1:5">
      <c r="A72" s="55"/>
      <c r="B72" s="55"/>
      <c r="C72" s="61"/>
      <c r="D72" s="55"/>
      <c r="E72" s="55"/>
    </row>
    <row r="73" spans="1:5">
      <c r="C73" s="61"/>
    </row>
    <row r="74" spans="1:5" ht="15" thickBot="1">
      <c r="A74" s="57" t="s">
        <v>82</v>
      </c>
      <c r="B74" s="57"/>
      <c r="C74" s="57"/>
      <c r="D74" s="59" t="s">
        <v>55</v>
      </c>
      <c r="E74" s="60" t="s">
        <v>135</v>
      </c>
    </row>
    <row r="75" spans="1:5">
      <c r="A75" s="6" t="s">
        <v>2</v>
      </c>
      <c r="B75" s="8" t="s">
        <v>3</v>
      </c>
      <c r="C75" s="141" t="s">
        <v>142</v>
      </c>
      <c r="D75" s="8" t="s">
        <v>46</v>
      </c>
      <c r="E75" s="35" t="s">
        <v>47</v>
      </c>
    </row>
    <row r="76" spans="1:5">
      <c r="A76" s="44">
        <v>5101</v>
      </c>
      <c r="B76" t="str">
        <f>LOOKUP(A76,'CATALOGO DE CUENTAS'!A6:A44,'CATALOGO DE CUENTAS'!B6:B44)</f>
        <v>COSTO DE VENTA</v>
      </c>
      <c r="C76" s="61"/>
      <c r="D76" s="46">
        <f>'TARJETA DE ALMACEN'!E16*'TARJETA DE ALMACEN'!H16</f>
        <v>7532.3529411764703</v>
      </c>
      <c r="E76" s="47"/>
    </row>
    <row r="77" spans="1:5">
      <c r="A77" s="7">
        <v>1104</v>
      </c>
      <c r="B77" s="109" t="str">
        <f>LOOKUP(A63,'CATALOGO DE CUENTAS'!A6:A44,'CATALOGO DE CUENTAS'!B6:B44)</f>
        <v>ALMACEN</v>
      </c>
      <c r="C77" s="61"/>
      <c r="D77" s="12"/>
      <c r="E77" s="13">
        <f>D76</f>
        <v>7532.3529411764703</v>
      </c>
    </row>
    <row r="78" spans="1:5" ht="15" thickBot="1">
      <c r="A78" s="110"/>
      <c r="B78" s="111"/>
      <c r="C78" s="61"/>
      <c r="D78" s="112"/>
      <c r="E78" s="112"/>
    </row>
    <row r="79" spans="1:5" ht="15" thickBot="1">
      <c r="A79" s="135" t="s">
        <v>48</v>
      </c>
      <c r="B79" s="135"/>
      <c r="C79" s="136"/>
      <c r="D79" s="134">
        <f>SUM(D76:D78)</f>
        <v>7532.3529411764703</v>
      </c>
      <c r="E79" s="14">
        <f>SUM(E76:E77)</f>
        <v>7532.3529411764703</v>
      </c>
    </row>
    <row r="80" spans="1:5">
      <c r="B80" s="4"/>
      <c r="C80" s="61"/>
      <c r="D80" s="3"/>
    </row>
    <row r="81" spans="1:5">
      <c r="A81" s="287" t="s">
        <v>133</v>
      </c>
      <c r="B81" s="288"/>
      <c r="C81" s="288"/>
      <c r="D81" s="288"/>
      <c r="E81" s="289"/>
    </row>
    <row r="82" spans="1:5">
      <c r="A82" s="290"/>
      <c r="B82" s="291"/>
      <c r="C82" s="291"/>
      <c r="D82" s="291"/>
      <c r="E82" s="292"/>
    </row>
    <row r="83" spans="1:5">
      <c r="A83" s="290"/>
      <c r="B83" s="291"/>
      <c r="C83" s="291"/>
      <c r="D83" s="291"/>
      <c r="E83" s="292"/>
    </row>
    <row r="84" spans="1:5">
      <c r="A84" s="293"/>
      <c r="B84" s="294"/>
      <c r="C84" s="294"/>
      <c r="D84" s="294"/>
      <c r="E84" s="295"/>
    </row>
    <row r="85" spans="1:5">
      <c r="A85" s="58" t="s">
        <v>86</v>
      </c>
      <c r="B85" s="58" t="s">
        <v>83</v>
      </c>
      <c r="C85" s="140"/>
      <c r="D85" s="58" t="s">
        <v>84</v>
      </c>
      <c r="E85" s="58" t="s">
        <v>85</v>
      </c>
    </row>
    <row r="86" spans="1:5">
      <c r="A86" s="55"/>
      <c r="B86" s="55" t="s">
        <v>113</v>
      </c>
      <c r="C86" s="128"/>
      <c r="D86" s="55" t="s">
        <v>114</v>
      </c>
      <c r="E86" s="55"/>
    </row>
    <row r="87" spans="1:5">
      <c r="A87" s="133"/>
      <c r="B87" s="133"/>
      <c r="C87" s="131"/>
      <c r="D87" s="133"/>
      <c r="E87" s="133"/>
    </row>
    <row r="88" spans="1:5" ht="15" thickBot="1">
      <c r="A88" s="57" t="s">
        <v>82</v>
      </c>
      <c r="B88" s="57"/>
      <c r="C88" s="58"/>
      <c r="D88" s="59" t="s">
        <v>55</v>
      </c>
      <c r="E88" s="60" t="s">
        <v>136</v>
      </c>
    </row>
    <row r="89" spans="1:5">
      <c r="A89" s="6" t="s">
        <v>2</v>
      </c>
      <c r="B89" s="8" t="s">
        <v>3</v>
      </c>
      <c r="C89" s="141" t="s">
        <v>142</v>
      </c>
      <c r="D89" s="8" t="s">
        <v>46</v>
      </c>
      <c r="E89" s="35" t="s">
        <v>47</v>
      </c>
    </row>
    <row r="90" spans="1:5">
      <c r="A90" s="44">
        <v>2101</v>
      </c>
      <c r="B90" t="str">
        <f>LOOKUP(A90,'CATALOGO DE CUENTAS'!A6:A44,'CATALOGO DE CUENTAS'!B6:B44)</f>
        <v>PROVEEDORES</v>
      </c>
      <c r="C90" s="61"/>
      <c r="D90" s="46">
        <f>E91+E92</f>
        <v>1276</v>
      </c>
      <c r="E90" s="47"/>
    </row>
    <row r="91" spans="1:5">
      <c r="A91" s="7">
        <v>1106</v>
      </c>
      <c r="B91" s="109" t="str">
        <f>LOOKUP(A91,'CATALOGO DE CUENTAS'!A6:A44,'CATALOGO DE CUENTAS'!B6:B44)</f>
        <v>IVA PEND. ACREDITAR</v>
      </c>
      <c r="C91" s="130"/>
      <c r="D91" s="12"/>
      <c r="E91" s="12">
        <f>E92*0.16</f>
        <v>176</v>
      </c>
    </row>
    <row r="92" spans="1:5">
      <c r="A92" s="110">
        <v>1104</v>
      </c>
      <c r="B92" s="111" t="str">
        <f>LOOKUP(A92,'CATALOGO DE CUENTAS'!A6:A44,'CATALOGO DE CUENTAS'!B6:B44)</f>
        <v>ALMACEN</v>
      </c>
      <c r="C92" s="61"/>
      <c r="D92" s="112"/>
      <c r="E92" s="113">
        <f>ASIENTOS!B19*ASIENTOS!D19</f>
        <v>1100</v>
      </c>
    </row>
    <row r="93" spans="1:5" ht="15" thickBot="1">
      <c r="A93" s="61" t="s">
        <v>13</v>
      </c>
      <c r="B93" s="61" t="s">
        <v>144</v>
      </c>
      <c r="C93" s="119">
        <v>1100</v>
      </c>
      <c r="D93" s="113"/>
      <c r="E93" s="113"/>
    </row>
    <row r="94" spans="1:5" ht="15" thickBot="1">
      <c r="A94" s="109" t="s">
        <v>48</v>
      </c>
      <c r="B94" s="109"/>
      <c r="C94" s="130"/>
      <c r="D94" s="14">
        <f>SUM(D90:D92)</f>
        <v>1276</v>
      </c>
      <c r="E94" s="14">
        <f>SUM(E90:E92)</f>
        <v>1276</v>
      </c>
    </row>
    <row r="95" spans="1:5">
      <c r="B95" s="4"/>
      <c r="C95" s="61"/>
      <c r="D95" s="3"/>
    </row>
    <row r="96" spans="1:5">
      <c r="A96" s="287" t="s">
        <v>137</v>
      </c>
      <c r="B96" s="288"/>
      <c r="C96" s="288"/>
      <c r="D96" s="288"/>
      <c r="E96" s="289"/>
    </row>
    <row r="97" spans="1:5">
      <c r="A97" s="290"/>
      <c r="B97" s="291"/>
      <c r="C97" s="291"/>
      <c r="D97" s="291"/>
      <c r="E97" s="292"/>
    </row>
    <row r="98" spans="1:5">
      <c r="A98" s="290"/>
      <c r="B98" s="291"/>
      <c r="C98" s="291"/>
      <c r="D98" s="291"/>
      <c r="E98" s="292"/>
    </row>
    <row r="99" spans="1:5">
      <c r="A99" s="293"/>
      <c r="B99" s="294"/>
      <c r="C99" s="294"/>
      <c r="D99" s="294"/>
      <c r="E99" s="295"/>
    </row>
    <row r="100" spans="1:5">
      <c r="A100" s="58" t="s">
        <v>86</v>
      </c>
      <c r="B100" s="58" t="s">
        <v>83</v>
      </c>
      <c r="C100" s="122"/>
      <c r="D100" s="58" t="s">
        <v>84</v>
      </c>
      <c r="E100" s="58" t="s">
        <v>85</v>
      </c>
    </row>
    <row r="101" spans="1:5">
      <c r="A101" s="55"/>
      <c r="B101" s="55" t="s">
        <v>138</v>
      </c>
      <c r="C101" s="128"/>
      <c r="D101" s="55" t="s">
        <v>114</v>
      </c>
      <c r="E101" s="55"/>
    </row>
    <row r="102" spans="1:5">
      <c r="A102" s="133"/>
      <c r="B102" s="133"/>
      <c r="C102" s="131"/>
      <c r="D102" s="133"/>
      <c r="E102" s="133"/>
    </row>
    <row r="103" spans="1:5">
      <c r="C103" s="61"/>
    </row>
    <row r="104" spans="1:5">
      <c r="C104" s="61"/>
    </row>
    <row r="105" spans="1:5">
      <c r="C105" s="61"/>
    </row>
    <row r="106" spans="1:5">
      <c r="C106" s="61"/>
    </row>
    <row r="107" spans="1:5">
      <c r="C107" s="61"/>
    </row>
    <row r="108" spans="1:5">
      <c r="C108" s="61"/>
    </row>
    <row r="109" spans="1:5">
      <c r="C109" s="61"/>
    </row>
    <row r="110" spans="1:5">
      <c r="C110" s="61"/>
    </row>
    <row r="111" spans="1:5">
      <c r="C111" s="61"/>
    </row>
    <row r="112" spans="1:5">
      <c r="C112" s="61"/>
    </row>
    <row r="113" spans="3:3">
      <c r="C113" s="61"/>
    </row>
    <row r="114" spans="3:3">
      <c r="C114" s="61"/>
    </row>
    <row r="115" spans="3:3">
      <c r="C115" s="61"/>
    </row>
    <row r="116" spans="3:3">
      <c r="C116" s="61"/>
    </row>
    <row r="117" spans="3:3">
      <c r="C117" s="61"/>
    </row>
    <row r="118" spans="3:3">
      <c r="C118" s="61"/>
    </row>
    <row r="119" spans="3:3">
      <c r="C119" s="61"/>
    </row>
    <row r="120" spans="3:3">
      <c r="C120" s="61"/>
    </row>
    <row r="121" spans="3:3">
      <c r="C121" s="61"/>
    </row>
    <row r="122" spans="3:3">
      <c r="C122" s="61"/>
    </row>
  </sheetData>
  <mergeCells count="9">
    <mergeCell ref="A81:E84"/>
    <mergeCell ref="A96:E99"/>
    <mergeCell ref="A12:E15"/>
    <mergeCell ref="A26:E29"/>
    <mergeCell ref="A41:E44"/>
    <mergeCell ref="A54:E57"/>
    <mergeCell ref="A67:E70"/>
    <mergeCell ref="B30:E30"/>
    <mergeCell ref="A32:E32"/>
  </mergeCells>
  <dataValidations count="10">
    <dataValidation type="list" allowBlank="1" showInputMessage="1" showErrorMessage="1" sqref="A37:A38">
      <formula1>$A$6:$A$40</formula1>
    </dataValidation>
    <dataValidation type="list" allowBlank="1" showInputMessage="1" showErrorMessage="1" sqref="A35">
      <formula1>$A$6:$A$40</formula1>
    </dataValidation>
    <dataValidation type="list" allowBlank="1" showInputMessage="1" showErrorMessage="1" sqref="A90:A92">
      <formula1>$A$6:$A$40</formula1>
    </dataValidation>
    <dataValidation type="list" allowBlank="1" showInputMessage="1" showErrorMessage="1" sqref="A76:A78">
      <formula1>$A$6:$A$40</formula1>
    </dataValidation>
    <dataValidation type="list" allowBlank="1" showInputMessage="1" showErrorMessage="1" sqref="A7:A8">
      <formula1>$A$6:$A$40</formula1>
    </dataValidation>
    <dataValidation type="list" allowBlank="1" showInputMessage="1" showErrorMessage="1" sqref="A21:A23">
      <formula1>$A$6:$A$40</formula1>
    </dataValidation>
    <dataValidation type="list" allowBlank="1" showInputMessage="1" showErrorMessage="1" sqref="A50:A51">
      <formula1>$A$6:$A$40</formula1>
    </dataValidation>
    <dataValidation type="list" allowBlank="1" showInputMessage="1" showErrorMessage="1" sqref="A64">
      <formula1>$A$6:$A$40</formula1>
    </dataValidation>
    <dataValidation type="list" allowBlank="1" showInputMessage="1" showErrorMessage="1" sqref="A63">
      <formula1>$A$6:$A$40</formula1>
    </dataValidation>
    <dataValidation type="list" allowBlank="1" showInputMessage="1" showErrorMessage="1" sqref="A6">
      <formula1>$A$6:$A$46</formula1>
    </dataValidation>
  </dataValidations>
  <pageMargins left="0.7" right="0.7" top="0.75" bottom="0.75" header="0.3" footer="0.3"/>
  <ignoredErrors>
    <ignoredError sqref="B7 B9 B23 B50 D94:E94 D79:E79 D65:E65 D52:E52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'CATALOGO DE CUENTAS'!$A$6:$A$40</xm:f>
          </x14:formula1>
          <xm:sqref>A3:A5</xm:sqref>
        </x14:dataValidation>
        <x14:dataValidation type="list" allowBlank="1" showInputMessage="1" showErrorMessage="1">
          <x14:formula1>
            <xm:f>'CATALOGO DE CUENTAS'!$A$6:$A$46</xm:f>
          </x14:formula1>
          <xm:sqref>A9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showRuler="0" zoomScale="71" zoomScaleNormal="71" zoomScalePageLayoutView="71" workbookViewId="0">
      <selection activeCell="B32" sqref="B32"/>
    </sheetView>
  </sheetViews>
  <sheetFormatPr baseColWidth="10" defaultRowHeight="14" x14ac:dyDescent="0"/>
  <cols>
    <col min="1" max="1" width="18.6640625" customWidth="1"/>
    <col min="2" max="2" width="30.5" customWidth="1"/>
    <col min="3" max="3" width="15.1640625" customWidth="1"/>
    <col min="4" max="4" width="15" customWidth="1"/>
    <col min="5" max="5" width="15.5" customWidth="1"/>
    <col min="6" max="6" width="17.5" customWidth="1"/>
  </cols>
  <sheetData>
    <row r="1" spans="1:8" ht="15" thickBot="1">
      <c r="A1" s="9" t="s">
        <v>49</v>
      </c>
    </row>
    <row r="2" spans="1:8">
      <c r="A2" s="36" t="s">
        <v>2</v>
      </c>
      <c r="B2" s="37" t="s">
        <v>3</v>
      </c>
      <c r="C2" s="37" t="s">
        <v>142</v>
      </c>
      <c r="D2" s="38" t="s">
        <v>46</v>
      </c>
      <c r="E2" s="39" t="s">
        <v>47</v>
      </c>
    </row>
    <row r="3" spans="1:8">
      <c r="A3" s="44">
        <v>5102</v>
      </c>
      <c r="B3" s="45" t="str">
        <f>LOOKUP(A3,'CATALOGO DE CUENTAS'!A6:A39,'CATALOGO DE CUENTAS'!B6:B39)</f>
        <v>GASTOS DE ADMON</v>
      </c>
      <c r="C3" s="142"/>
      <c r="D3" s="46">
        <f>ASIENTOS!D14*ASIENTOS!G14</f>
        <v>700</v>
      </c>
      <c r="E3" s="47"/>
    </row>
    <row r="4" spans="1:8">
      <c r="A4" s="40">
        <v>5103</v>
      </c>
      <c r="B4" s="41" t="str">
        <f>LOOKUP(A4,'CATALOGO DE CUENTAS'!A6:A43,'CATALOGO DE CUENTAS'!B6:B43)</f>
        <v>GASTOS DE VENTA</v>
      </c>
      <c r="C4" s="143"/>
      <c r="D4" s="42">
        <f>ASIENTOS!D14*ASIENTOS!I14</f>
        <v>300</v>
      </c>
      <c r="E4" s="43"/>
    </row>
    <row r="5" spans="1:8">
      <c r="A5" s="40">
        <v>1105</v>
      </c>
      <c r="B5" s="41" t="str">
        <f>LOOKUP(A5,'CATALOGO DE CUENTAS'!A7:A44,'CATALOGO DE CUENTAS'!B7:B44)</f>
        <v>IVA ACREDITABLE</v>
      </c>
      <c r="C5" s="144"/>
      <c r="D5">
        <f>(D3+D4)*(0.16)</f>
        <v>160</v>
      </c>
    </row>
    <row r="6" spans="1:8">
      <c r="A6" s="44">
        <v>1102</v>
      </c>
      <c r="B6" s="48" t="str">
        <f>LOOKUP(A6,'CATALOGO DE CUENTAS'!A6:A40,'CATALOGO DE CUENTAS'!B6:B40)</f>
        <v>BANCOS</v>
      </c>
      <c r="C6" s="145"/>
      <c r="D6" s="49"/>
      <c r="E6" s="50">
        <f>D3+D4+D5</f>
        <v>1160</v>
      </c>
    </row>
    <row r="7" spans="1:8">
      <c r="A7" s="119" t="s">
        <v>8</v>
      </c>
      <c r="B7" s="119" t="s">
        <v>145</v>
      </c>
      <c r="C7" s="147">
        <v>1160</v>
      </c>
      <c r="E7" s="50"/>
    </row>
    <row r="8" spans="1:8">
      <c r="A8" s="40"/>
      <c r="B8" s="41"/>
      <c r="C8" s="143"/>
      <c r="D8" s="42"/>
      <c r="E8" s="43"/>
    </row>
    <row r="9" spans="1:8" ht="15" thickBot="1">
      <c r="A9" s="51"/>
      <c r="B9" s="52"/>
      <c r="C9" s="146"/>
      <c r="D9" s="53"/>
      <c r="E9" s="54"/>
      <c r="H9" s="64"/>
    </row>
    <row r="10" spans="1:8" ht="15" thickBot="1">
      <c r="A10" t="s">
        <v>48</v>
      </c>
      <c r="B10" s="2"/>
      <c r="C10" s="2"/>
      <c r="D10" s="14">
        <f>SUM(D3:D9)</f>
        <v>1160</v>
      </c>
      <c r="E10" s="63">
        <f>SUM(E3:E9)</f>
        <v>1160</v>
      </c>
    </row>
    <row r="11" spans="1:8">
      <c r="A11" s="300" t="s">
        <v>121</v>
      </c>
      <c r="B11" s="300"/>
      <c r="C11" s="300"/>
      <c r="D11" s="300"/>
      <c r="E11" s="300"/>
      <c r="F11" s="301"/>
    </row>
    <row r="12" spans="1:8">
      <c r="A12" s="300"/>
      <c r="B12" s="300"/>
      <c r="C12" s="300"/>
      <c r="D12" s="300"/>
      <c r="E12" s="300"/>
      <c r="F12" s="301"/>
    </row>
    <row r="13" spans="1:8">
      <c r="A13" s="300"/>
      <c r="B13" s="300"/>
      <c r="C13" s="300"/>
      <c r="D13" s="300"/>
      <c r="E13" s="300"/>
      <c r="F13" s="301"/>
    </row>
    <row r="14" spans="1:8">
      <c r="A14" s="65" t="s">
        <v>86</v>
      </c>
      <c r="B14" s="65" t="s">
        <v>83</v>
      </c>
      <c r="C14" s="65"/>
      <c r="D14" s="65" t="s">
        <v>84</v>
      </c>
      <c r="E14" s="67" t="s">
        <v>85</v>
      </c>
      <c r="F14" s="62"/>
    </row>
    <row r="15" spans="1:8">
      <c r="A15" s="66"/>
      <c r="B15" s="66" t="s">
        <v>138</v>
      </c>
      <c r="C15" s="66"/>
      <c r="D15" s="66" t="s">
        <v>114</v>
      </c>
      <c r="E15" s="68"/>
      <c r="F15" s="62"/>
    </row>
    <row r="16" spans="1:8">
      <c r="B16" s="2"/>
      <c r="C16" s="2"/>
      <c r="D16" s="3"/>
      <c r="E16" s="62"/>
      <c r="F16" s="62"/>
    </row>
    <row r="17" spans="1:6" ht="15" thickBot="1">
      <c r="B17" s="2"/>
      <c r="C17" s="2"/>
      <c r="D17" s="3"/>
      <c r="E17" s="62"/>
      <c r="F17" s="62"/>
    </row>
    <row r="18" spans="1:6" ht="15" thickBot="1">
      <c r="A18" s="9" t="s">
        <v>72</v>
      </c>
    </row>
    <row r="19" spans="1:6">
      <c r="A19" s="36" t="s">
        <v>2</v>
      </c>
      <c r="B19" s="37" t="s">
        <v>3</v>
      </c>
      <c r="C19" s="37" t="s">
        <v>142</v>
      </c>
      <c r="D19" s="38" t="s">
        <v>46</v>
      </c>
      <c r="E19" s="39" t="s">
        <v>47</v>
      </c>
    </row>
    <row r="20" spans="1:6">
      <c r="A20" s="44">
        <v>1104</v>
      </c>
      <c r="B20" s="45" t="str">
        <f>LOOKUP(A20,'CATALOGO DE CUENTAS'!A6:A44,'CATALOGO DE CUENTAS'!B6:B44)</f>
        <v>ALMACEN</v>
      </c>
      <c r="C20" s="142"/>
      <c r="D20" s="46">
        <f>ASIENTOS!B15*ASIENTOS!D15</f>
        <v>6000</v>
      </c>
      <c r="E20" s="47"/>
    </row>
    <row r="21" spans="1:6">
      <c r="A21" s="61" t="s">
        <v>13</v>
      </c>
      <c r="B21" s="119" t="s">
        <v>144</v>
      </c>
      <c r="C21" s="119">
        <v>6000</v>
      </c>
      <c r="D21" s="49"/>
      <c r="E21" s="50"/>
    </row>
    <row r="22" spans="1:6">
      <c r="A22" s="40">
        <v>1105</v>
      </c>
      <c r="B22" s="41" t="str">
        <f>LOOKUP(A22,'CATALOGO DE CUENTAS'!A6:A44,'CATALOGO DE CUENTAS'!B6:B44)</f>
        <v>IVA ACREDITABLE</v>
      </c>
      <c r="C22" s="143"/>
      <c r="D22" s="42">
        <f>D20*0.16</f>
        <v>960</v>
      </c>
      <c r="E22" s="43"/>
    </row>
    <row r="23" spans="1:6">
      <c r="A23" s="40">
        <v>1102</v>
      </c>
      <c r="B23" s="41" t="str">
        <f>LOOKUP(A23,'CATALOGO DE CUENTAS'!A6:A44,'CATALOGO DE CUENTAS'!B6:B44)</f>
        <v>BANCOS</v>
      </c>
      <c r="C23" s="144"/>
      <c r="E23" s="1">
        <f>D22+D20</f>
        <v>6960</v>
      </c>
    </row>
    <row r="24" spans="1:6">
      <c r="A24" s="119" t="s">
        <v>8</v>
      </c>
      <c r="B24" s="119" t="s">
        <v>145</v>
      </c>
      <c r="C24" s="145">
        <v>6960</v>
      </c>
      <c r="D24" s="49"/>
      <c r="E24" s="50"/>
    </row>
    <row r="25" spans="1:6">
      <c r="A25" s="40"/>
      <c r="B25" s="41"/>
      <c r="C25" s="143"/>
      <c r="D25" s="42"/>
      <c r="E25" s="43"/>
    </row>
    <row r="26" spans="1:6" ht="15" thickBot="1">
      <c r="A26" s="51"/>
      <c r="B26" s="52"/>
      <c r="C26" s="146"/>
      <c r="D26" s="53"/>
      <c r="E26" s="54"/>
    </row>
    <row r="27" spans="1:6" ht="15" thickBot="1">
      <c r="A27" t="s">
        <v>48</v>
      </c>
      <c r="B27" s="2"/>
      <c r="C27" s="2"/>
      <c r="D27" s="14">
        <f>SUM(D20:D26)</f>
        <v>6960</v>
      </c>
      <c r="E27" s="63">
        <f>SUM(E20:E26)</f>
        <v>6960</v>
      </c>
    </row>
    <row r="28" spans="1:6">
      <c r="A28" s="300" t="s">
        <v>130</v>
      </c>
      <c r="B28" s="300"/>
      <c r="C28" s="300"/>
      <c r="D28" s="300"/>
      <c r="E28" s="300"/>
    </row>
    <row r="29" spans="1:6">
      <c r="A29" s="300"/>
      <c r="B29" s="300"/>
      <c r="C29" s="300"/>
      <c r="D29" s="300"/>
      <c r="E29" s="300"/>
    </row>
    <row r="30" spans="1:6">
      <c r="A30" s="302"/>
      <c r="B30" s="302"/>
      <c r="C30" s="302"/>
      <c r="D30" s="302"/>
      <c r="E30" s="302"/>
    </row>
    <row r="31" spans="1:6">
      <c r="A31" s="65" t="s">
        <v>86</v>
      </c>
      <c r="B31" s="65" t="s">
        <v>83</v>
      </c>
      <c r="C31" s="65"/>
      <c r="D31" s="65" t="s">
        <v>84</v>
      </c>
      <c r="E31" s="67" t="s">
        <v>85</v>
      </c>
    </row>
    <row r="32" spans="1:6">
      <c r="A32" s="66"/>
      <c r="B32" s="66" t="s">
        <v>138</v>
      </c>
      <c r="C32" s="66"/>
      <c r="D32" s="66" t="s">
        <v>114</v>
      </c>
      <c r="E32" s="68"/>
    </row>
    <row r="34" spans="1:5" ht="15" thickBot="1"/>
    <row r="35" spans="1:5" ht="15" thickBot="1">
      <c r="A35" s="9" t="s">
        <v>81</v>
      </c>
    </row>
    <row r="36" spans="1:5">
      <c r="A36" s="36" t="s">
        <v>2</v>
      </c>
      <c r="B36" s="37" t="s">
        <v>3</v>
      </c>
      <c r="C36" s="37" t="s">
        <v>142</v>
      </c>
      <c r="D36" s="38" t="s">
        <v>46</v>
      </c>
      <c r="E36" s="39" t="s">
        <v>47</v>
      </c>
    </row>
    <row r="37" spans="1:5">
      <c r="A37" s="44">
        <v>4000</v>
      </c>
      <c r="B37" s="45" t="str">
        <f>LOOKUP(A37,'CATALOGO DE CUENTAS'!A6:A44,'CATALOGO DE CUENTAS'!B6:B44)</f>
        <v>VENTAS</v>
      </c>
      <c r="C37" s="142"/>
      <c r="D37" s="46">
        <f>('POLIZA DE INGRESO'!E20/15)*2</f>
        <v>10000</v>
      </c>
      <c r="E37" s="47"/>
    </row>
    <row r="38" spans="1:5">
      <c r="A38" s="40">
        <v>2102</v>
      </c>
      <c r="B38" s="41" t="str">
        <f>LOOKUP(A38,'CATALOGO DE CUENTAS'!A6:A44,'CATALOGO DE CUENTAS'!B6:B44)</f>
        <v>IVA TRASLADADO</v>
      </c>
      <c r="C38" s="143"/>
      <c r="D38" s="42">
        <f>D37*0.16</f>
        <v>1600</v>
      </c>
      <c r="E38" s="43"/>
    </row>
    <row r="39" spans="1:5">
      <c r="A39" s="40">
        <v>1102</v>
      </c>
      <c r="B39" s="41" t="str">
        <f>LOOKUP(A39,'CATALOGO DE CUENTAS'!A6:A44,'CATALOGO DE CUENTAS'!B6:B44)</f>
        <v>BANCOS</v>
      </c>
      <c r="C39" s="144"/>
      <c r="E39" s="1">
        <f>D38+D37</f>
        <v>11600</v>
      </c>
    </row>
    <row r="40" spans="1:5">
      <c r="A40" s="119" t="s">
        <v>8</v>
      </c>
      <c r="B40" s="119" t="s">
        <v>145</v>
      </c>
      <c r="C40" s="145">
        <v>11600</v>
      </c>
      <c r="D40" s="49"/>
      <c r="E40" s="50"/>
    </row>
    <row r="41" spans="1:5">
      <c r="A41" s="40"/>
      <c r="B41" s="41"/>
      <c r="C41" s="143"/>
      <c r="D41" s="42"/>
      <c r="E41" s="43"/>
    </row>
    <row r="42" spans="1:5" ht="15" thickBot="1">
      <c r="A42" s="51"/>
      <c r="B42" s="52"/>
      <c r="C42" s="146"/>
      <c r="D42" s="53"/>
      <c r="E42" s="54"/>
    </row>
    <row r="43" spans="1:5" ht="15" thickBot="1">
      <c r="A43" t="s">
        <v>48</v>
      </c>
      <c r="B43" s="2"/>
      <c r="C43" s="2"/>
      <c r="D43" s="14">
        <f>SUM(D37:D42)</f>
        <v>11600</v>
      </c>
      <c r="E43" s="63">
        <f>SUM(E37:E42)</f>
        <v>11600</v>
      </c>
    </row>
    <row r="44" spans="1:5">
      <c r="A44" s="300" t="s">
        <v>132</v>
      </c>
      <c r="B44" s="300"/>
      <c r="C44" s="300"/>
      <c r="D44" s="300"/>
      <c r="E44" s="300"/>
    </row>
    <row r="45" spans="1:5">
      <c r="A45" s="300"/>
      <c r="B45" s="300"/>
      <c r="C45" s="300"/>
      <c r="D45" s="300"/>
      <c r="E45" s="300"/>
    </row>
    <row r="46" spans="1:5">
      <c r="A46" s="302"/>
      <c r="B46" s="302"/>
      <c r="C46" s="302"/>
      <c r="D46" s="302"/>
      <c r="E46" s="302"/>
    </row>
    <row r="47" spans="1:5">
      <c r="A47" s="65" t="s">
        <v>86</v>
      </c>
      <c r="B47" s="65" t="s">
        <v>83</v>
      </c>
      <c r="C47" s="65"/>
      <c r="D47" s="65" t="s">
        <v>84</v>
      </c>
      <c r="E47" s="67" t="s">
        <v>85</v>
      </c>
    </row>
    <row r="48" spans="1:5">
      <c r="A48" s="66"/>
      <c r="B48" s="66" t="s">
        <v>138</v>
      </c>
      <c r="C48" s="66"/>
      <c r="D48" s="66" t="s">
        <v>114</v>
      </c>
      <c r="E48" s="68"/>
    </row>
    <row r="50" spans="1:5" ht="15" thickBot="1"/>
    <row r="51" spans="1:5" ht="15" thickBot="1">
      <c r="A51" s="9" t="s">
        <v>128</v>
      </c>
    </row>
    <row r="52" spans="1:5">
      <c r="A52" s="36" t="s">
        <v>2</v>
      </c>
      <c r="B52" s="37" t="s">
        <v>3</v>
      </c>
      <c r="C52" s="37" t="s">
        <v>142</v>
      </c>
      <c r="D52" s="38" t="s">
        <v>46</v>
      </c>
      <c r="E52" s="39" t="s">
        <v>47</v>
      </c>
    </row>
    <row r="53" spans="1:5">
      <c r="A53" s="44">
        <v>1104</v>
      </c>
      <c r="B53" s="45" t="str">
        <f>LOOKUP(A53,'CATALOGO DE CUENTAS'!A6:A44,'CATALOGO DE CUENTAS'!B6:B44)</f>
        <v>ALMACEN</v>
      </c>
      <c r="C53" s="142"/>
      <c r="D53" s="46">
        <f>ASIENTOS!B18*ASIENTOS!D18</f>
        <v>3250</v>
      </c>
      <c r="E53" s="47"/>
    </row>
    <row r="54" spans="1:5">
      <c r="A54" s="119" t="s">
        <v>13</v>
      </c>
      <c r="B54" s="119" t="s">
        <v>144</v>
      </c>
      <c r="C54" s="145">
        <v>3250</v>
      </c>
      <c r="D54" s="49"/>
      <c r="E54" s="50"/>
    </row>
    <row r="55" spans="1:5">
      <c r="A55" s="40">
        <v>1105</v>
      </c>
      <c r="B55" s="41" t="str">
        <f>LOOKUP(A55,'CATALOGO DE CUENTAS'!A6:A44,'CATALOGO DE CUENTAS'!B6:B44)</f>
        <v>IVA ACREDITABLE</v>
      </c>
      <c r="C55" s="143"/>
      <c r="D55" s="42">
        <f>D53*0.16</f>
        <v>520</v>
      </c>
      <c r="E55" s="43"/>
    </row>
    <row r="56" spans="1:5">
      <c r="A56" s="40">
        <v>1102</v>
      </c>
      <c r="B56" s="41" t="str">
        <f>LOOKUP(A56,'CATALOGO DE CUENTAS'!A6:A44,'CATALOGO DE CUENTAS'!B6:B44)</f>
        <v>BANCOS</v>
      </c>
      <c r="C56" s="144"/>
      <c r="E56" s="1">
        <f>D55+D53</f>
        <v>3770</v>
      </c>
    </row>
    <row r="57" spans="1:5">
      <c r="A57" s="119" t="s">
        <v>8</v>
      </c>
      <c r="B57" s="119" t="s">
        <v>145</v>
      </c>
      <c r="C57" s="145">
        <v>3770</v>
      </c>
      <c r="D57" s="49"/>
      <c r="E57" s="50"/>
    </row>
    <row r="58" spans="1:5">
      <c r="A58" s="40"/>
      <c r="B58" s="41"/>
      <c r="C58" s="143"/>
      <c r="D58" s="42"/>
      <c r="E58" s="43"/>
    </row>
    <row r="59" spans="1:5" ht="15" thickBot="1">
      <c r="A59" s="51"/>
      <c r="B59" s="52"/>
      <c r="C59" s="146"/>
      <c r="D59" s="53"/>
      <c r="E59" s="54"/>
    </row>
    <row r="60" spans="1:5" ht="15" thickBot="1">
      <c r="A60" t="s">
        <v>48</v>
      </c>
      <c r="B60" s="2"/>
      <c r="C60" s="2"/>
      <c r="D60" s="14">
        <f>SUM(D53:D59)</f>
        <v>3770</v>
      </c>
      <c r="E60" s="63">
        <f>SUM(E53:E59)</f>
        <v>3770</v>
      </c>
    </row>
    <row r="61" spans="1:5">
      <c r="A61" s="300" t="s">
        <v>130</v>
      </c>
      <c r="B61" s="300"/>
      <c r="C61" s="300"/>
      <c r="D61" s="300"/>
      <c r="E61" s="300"/>
    </row>
    <row r="62" spans="1:5">
      <c r="A62" s="300"/>
      <c r="B62" s="300"/>
      <c r="C62" s="300"/>
      <c r="D62" s="300"/>
      <c r="E62" s="300"/>
    </row>
    <row r="63" spans="1:5">
      <c r="A63" s="302"/>
      <c r="B63" s="302"/>
      <c r="C63" s="302"/>
      <c r="D63" s="302"/>
      <c r="E63" s="302"/>
    </row>
    <row r="64" spans="1:5">
      <c r="A64" s="65" t="s">
        <v>86</v>
      </c>
      <c r="B64" s="65" t="s">
        <v>83</v>
      </c>
      <c r="C64" s="65"/>
      <c r="D64" s="65" t="s">
        <v>84</v>
      </c>
      <c r="E64" s="67" t="s">
        <v>85</v>
      </c>
    </row>
    <row r="65" spans="1:5">
      <c r="A65" s="66"/>
      <c r="B65" s="66" t="s">
        <v>138</v>
      </c>
      <c r="C65" s="66"/>
      <c r="D65" s="66" t="s">
        <v>114</v>
      </c>
      <c r="E65" s="68"/>
    </row>
  </sheetData>
  <mergeCells count="5">
    <mergeCell ref="A11:E13"/>
    <mergeCell ref="F11:F13"/>
    <mergeCell ref="A28:E30"/>
    <mergeCell ref="A44:E46"/>
    <mergeCell ref="A61:E63"/>
  </mergeCells>
  <dataValidations count="10">
    <dataValidation type="list" allowBlank="1" showInputMessage="1" showErrorMessage="1" sqref="A24:A25">
      <formula1>$A$6:$A$40</formula1>
    </dataValidation>
    <dataValidation type="list" allowBlank="1" showInputMessage="1" showErrorMessage="1" sqref="A53">
      <formula1>$A$6:$A$40</formula1>
    </dataValidation>
    <dataValidation type="list" allowBlank="1" showInputMessage="1" showErrorMessage="1" sqref="A40:A41">
      <formula1>$A$6:$A$40</formula1>
    </dataValidation>
    <dataValidation type="list" allowBlank="1" showInputMessage="1" showErrorMessage="1" sqref="A37">
      <formula1>$A$6:$A$40</formula1>
    </dataValidation>
    <dataValidation type="list" allowBlank="1" showInputMessage="1" showErrorMessage="1" sqref="A6:A8">
      <formula1>$A$6:$A$40</formula1>
    </dataValidation>
    <dataValidation type="list" allowBlank="1" showInputMessage="1" showErrorMessage="1" sqref="A20">
      <formula1>$A$6:$A$40</formula1>
    </dataValidation>
    <dataValidation type="list" allowBlank="1" showInputMessage="1" showErrorMessage="1" sqref="A57:A58">
      <formula1>$A$6:$A$40</formula1>
    </dataValidation>
    <dataValidation type="list" allowBlank="1" showInputMessage="1" showErrorMessage="1" sqref="A55:A56">
      <formula1>$A$6:$A$45</formula1>
    </dataValidation>
    <dataValidation type="list" allowBlank="1" showInputMessage="1" showErrorMessage="1" sqref="A38:A39">
      <formula1>$A$6:$A$45</formula1>
    </dataValidation>
    <dataValidation type="list" allowBlank="1" showInputMessage="1" showErrorMessage="1" sqref="A22:A23">
      <formula1>$A$6:$A$45</formula1>
    </dataValidation>
  </dataValidations>
  <pageMargins left="0.7" right="0.7" top="0.75" bottom="0.75" header="0.3" footer="0.3"/>
  <ignoredErrors>
    <ignoredError sqref="D10:E10 D27:E27 D43:E43 D60:E6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'CATALOGO DE CUENTAS'!$A$6:$A$40</xm:f>
          </x14:formula1>
          <xm:sqref>A3</xm:sqref>
        </x14:dataValidation>
        <x14:dataValidation type="list" allowBlank="1" showInputMessage="1" showErrorMessage="1">
          <x14:formula1>
            <xm:f>'CATALOGO DE CUENTAS'!$A$6:$A$45</xm:f>
          </x14:formula1>
          <xm:sqref>A4:A5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Ruler="0" zoomScale="78" zoomScaleNormal="78" zoomScalePageLayoutView="78" workbookViewId="0">
      <selection activeCell="D7" sqref="D7:E7"/>
    </sheetView>
  </sheetViews>
  <sheetFormatPr baseColWidth="10" defaultRowHeight="14" x14ac:dyDescent="0"/>
  <cols>
    <col min="2" max="2" width="23.5" customWidth="1"/>
    <col min="3" max="3" width="13.83203125" customWidth="1"/>
    <col min="4" max="4" width="32.33203125" bestFit="1" customWidth="1"/>
    <col min="5" max="6" width="12.5" bestFit="1" customWidth="1"/>
  </cols>
  <sheetData>
    <row r="1" spans="1:5" ht="15" thickBot="1">
      <c r="A1" s="74" t="s">
        <v>49</v>
      </c>
      <c r="B1" s="75"/>
      <c r="C1" s="75"/>
      <c r="D1" s="75"/>
      <c r="E1" s="75"/>
    </row>
    <row r="2" spans="1:5">
      <c r="A2" s="76" t="s">
        <v>2</v>
      </c>
      <c r="B2" s="77" t="s">
        <v>3</v>
      </c>
      <c r="C2" s="77" t="s">
        <v>142</v>
      </c>
      <c r="D2" s="77" t="s">
        <v>46</v>
      </c>
      <c r="E2" s="78" t="s">
        <v>47</v>
      </c>
    </row>
    <row r="3" spans="1:5">
      <c r="A3" s="85">
        <v>1102</v>
      </c>
      <c r="B3" s="86" t="str">
        <f>LOOKUP(A3,'CATALOGO DE CUENTAS'!A6:A40,'CATALOGO DE CUENTAS'!B6:B40)</f>
        <v>BANCOS</v>
      </c>
      <c r="C3" s="148"/>
      <c r="D3" s="87">
        <f>ASIENTOS!D4</f>
        <v>50000</v>
      </c>
      <c r="E3" s="88"/>
    </row>
    <row r="4" spans="1:5">
      <c r="A4" s="119" t="s">
        <v>8</v>
      </c>
      <c r="B4" s="61" t="s">
        <v>145</v>
      </c>
      <c r="C4" s="152">
        <v>50000</v>
      </c>
      <c r="D4" s="153"/>
      <c r="E4" s="154"/>
    </row>
    <row r="5" spans="1:5">
      <c r="A5" s="79">
        <v>6000</v>
      </c>
      <c r="B5" s="80" t="str">
        <f>LOOKUP(A5,'CATALOGO DE CUENTAS'!A6:A44,'CATALOGO DE CUENTAS'!B6:B44)</f>
        <v>DEUDORES DIVER. CTA PTE.</v>
      </c>
      <c r="C5" s="149"/>
      <c r="D5" s="81"/>
      <c r="E5" s="82">
        <f>'POLIZA DE DIARIO'!D6</f>
        <v>50000</v>
      </c>
    </row>
    <row r="6" spans="1:5" ht="15" thickBot="1">
      <c r="A6" s="89"/>
      <c r="B6" s="90"/>
      <c r="C6" s="150"/>
      <c r="D6" s="91"/>
      <c r="E6" s="92"/>
    </row>
    <row r="7" spans="1:5" ht="15" thickBot="1">
      <c r="A7" s="83" t="s">
        <v>48</v>
      </c>
      <c r="B7" s="83"/>
      <c r="C7" s="83"/>
      <c r="D7" s="84">
        <f>SUM(D3:D6)</f>
        <v>50000</v>
      </c>
      <c r="E7" s="84">
        <f>SUM(E3:E6)</f>
        <v>50000</v>
      </c>
    </row>
    <row r="8" spans="1:5">
      <c r="A8" s="103" t="s">
        <v>112</v>
      </c>
      <c r="B8" s="93"/>
      <c r="C8" s="93"/>
      <c r="D8" s="93"/>
      <c r="E8" s="94"/>
    </row>
    <row r="9" spans="1:5">
      <c r="A9" s="95"/>
      <c r="B9" s="96"/>
      <c r="C9" s="96"/>
      <c r="D9" s="96"/>
      <c r="E9" s="97"/>
    </row>
    <row r="10" spans="1:5">
      <c r="A10" s="98"/>
      <c r="B10" s="99"/>
      <c r="C10" s="99"/>
      <c r="D10" s="99"/>
      <c r="E10" s="100"/>
    </row>
    <row r="11" spans="1:5">
      <c r="A11" s="102" t="s">
        <v>86</v>
      </c>
      <c r="B11" s="102" t="s">
        <v>83</v>
      </c>
      <c r="C11" s="102"/>
      <c r="D11" s="102" t="s">
        <v>84</v>
      </c>
      <c r="E11" s="102" t="s">
        <v>85</v>
      </c>
    </row>
    <row r="12" spans="1:5">
      <c r="A12" s="101"/>
      <c r="B12" s="101" t="s">
        <v>138</v>
      </c>
      <c r="C12" s="101"/>
      <c r="D12" s="101" t="s">
        <v>114</v>
      </c>
      <c r="E12" s="101"/>
    </row>
    <row r="13" spans="1:5">
      <c r="A13" s="133"/>
      <c r="B13" s="133"/>
      <c r="C13" s="133"/>
      <c r="D13" s="133"/>
      <c r="E13" s="133"/>
    </row>
    <row r="14" spans="1:5" ht="15" thickBot="1">
      <c r="A14" s="133"/>
      <c r="B14" s="133"/>
      <c r="C14" s="133"/>
      <c r="D14" s="133"/>
      <c r="E14" s="133"/>
    </row>
    <row r="15" spans="1:5" ht="15" thickBot="1">
      <c r="A15" s="74" t="s">
        <v>72</v>
      </c>
      <c r="B15" s="75"/>
      <c r="C15" s="75"/>
      <c r="D15" s="75"/>
      <c r="E15" s="75"/>
    </row>
    <row r="16" spans="1:5">
      <c r="A16" s="76" t="s">
        <v>2</v>
      </c>
      <c r="B16" s="77" t="s">
        <v>3</v>
      </c>
      <c r="C16" s="77" t="s">
        <v>142</v>
      </c>
      <c r="D16" s="77" t="s">
        <v>46</v>
      </c>
      <c r="E16" s="78" t="s">
        <v>47</v>
      </c>
    </row>
    <row r="17" spans="1:5">
      <c r="A17" s="85">
        <v>1102</v>
      </c>
      <c r="B17" s="86" t="str">
        <f>LOOKUP(A17,'CATALOGO DE CUENTAS'!A8:A44,'CATALOGO DE CUENTAS'!B8:B44)</f>
        <v>BANCOS</v>
      </c>
      <c r="C17" s="148"/>
      <c r="D17" s="87">
        <f>E20*1.16</f>
        <v>87000</v>
      </c>
      <c r="E17" s="88"/>
    </row>
    <row r="18" spans="1:5">
      <c r="A18" s="119" t="s">
        <v>8</v>
      </c>
      <c r="B18" s="61" t="s">
        <v>145</v>
      </c>
      <c r="C18" s="151">
        <v>87000</v>
      </c>
      <c r="D18" s="155"/>
      <c r="E18" s="154"/>
    </row>
    <row r="19" spans="1:5">
      <c r="A19" s="79">
        <v>2102</v>
      </c>
      <c r="B19" s="86" t="str">
        <f>LOOKUP(A19,'CATALOGO DE CUENTAS'!A9:A45,'CATALOGO DE CUENTAS'!B9:B45)</f>
        <v>IVA TRASLADADO</v>
      </c>
      <c r="C19" s="151"/>
      <c r="E19" s="81">
        <f>E20*0.16</f>
        <v>12000</v>
      </c>
    </row>
    <row r="20" spans="1:5" ht="15" thickBot="1">
      <c r="A20" s="79">
        <v>4000</v>
      </c>
      <c r="B20" s="86" t="str">
        <f>LOOKUP(A20,'CATALOGO DE CUENTAS'!A10:A46,'CATALOGO DE CUENTAS'!B10:B46)</f>
        <v>VENTAS</v>
      </c>
      <c r="C20" s="152"/>
      <c r="D20" s="91"/>
      <c r="E20" s="92">
        <f>ASIENTOS!B13*ASIENTOS!D13</f>
        <v>75000</v>
      </c>
    </row>
    <row r="21" spans="1:5" ht="15" thickBot="1">
      <c r="A21" s="83" t="s">
        <v>48</v>
      </c>
      <c r="B21" s="83"/>
      <c r="C21" s="83"/>
      <c r="D21" s="84">
        <f>SUM(D17:D20)</f>
        <v>87000</v>
      </c>
      <c r="E21" s="84">
        <f>SUM(E17:E20)</f>
        <v>87000</v>
      </c>
    </row>
    <row r="22" spans="1:5">
      <c r="A22" s="103" t="s">
        <v>119</v>
      </c>
      <c r="B22" s="93"/>
      <c r="C22" s="93"/>
      <c r="D22" s="93"/>
      <c r="E22" s="94"/>
    </row>
    <row r="23" spans="1:5">
      <c r="A23" s="95"/>
      <c r="B23" s="96"/>
      <c r="C23" s="96"/>
      <c r="D23" s="96"/>
      <c r="E23" s="97"/>
    </row>
    <row r="24" spans="1:5">
      <c r="A24" s="98"/>
      <c r="B24" s="99"/>
      <c r="C24" s="99"/>
      <c r="D24" s="99"/>
      <c r="E24" s="100"/>
    </row>
    <row r="25" spans="1:5">
      <c r="A25" s="102" t="s">
        <v>86</v>
      </c>
      <c r="B25" s="102" t="s">
        <v>83</v>
      </c>
      <c r="C25" s="102"/>
      <c r="D25" s="102" t="s">
        <v>84</v>
      </c>
      <c r="E25" s="102" t="s">
        <v>85</v>
      </c>
    </row>
    <row r="26" spans="1:5">
      <c r="A26" s="101"/>
      <c r="B26" s="101" t="s">
        <v>138</v>
      </c>
      <c r="C26" s="101"/>
      <c r="D26" s="101" t="s">
        <v>114</v>
      </c>
      <c r="E26" s="101"/>
    </row>
    <row r="27" spans="1:5" ht="15" thickBot="1">
      <c r="A27" s="133"/>
      <c r="B27" s="133"/>
      <c r="C27" s="133"/>
      <c r="D27" s="133"/>
      <c r="E27" s="133"/>
    </row>
    <row r="28" spans="1:5" ht="15" thickBot="1">
      <c r="A28" s="74" t="s">
        <v>81</v>
      </c>
      <c r="B28" s="75"/>
      <c r="C28" s="75"/>
      <c r="D28" s="75"/>
      <c r="E28" s="75"/>
    </row>
    <row r="29" spans="1:5">
      <c r="A29" s="76" t="s">
        <v>2</v>
      </c>
      <c r="B29" s="77" t="s">
        <v>3</v>
      </c>
      <c r="C29" s="77"/>
      <c r="D29" s="77" t="s">
        <v>46</v>
      </c>
      <c r="E29" s="78" t="s">
        <v>47</v>
      </c>
    </row>
    <row r="30" spans="1:5">
      <c r="A30" s="85">
        <v>1102</v>
      </c>
      <c r="B30" s="86" t="str">
        <f>LOOKUP(A30,'CATALOGO DE CUENTAS'!A8:A44,'CATALOGO DE CUENTAS'!B8:B44)</f>
        <v>BANCOS</v>
      </c>
      <c r="C30" s="148"/>
      <c r="D30" s="87">
        <f>'POLIZA DE INGRESO'!E33*1.16</f>
        <v>17342</v>
      </c>
      <c r="E30" s="88"/>
    </row>
    <row r="31" spans="1:5">
      <c r="A31" s="119" t="s">
        <v>8</v>
      </c>
      <c r="B31" s="119" t="s">
        <v>145</v>
      </c>
      <c r="C31" s="151">
        <v>17342</v>
      </c>
      <c r="D31" s="155"/>
      <c r="E31" s="154"/>
    </row>
    <row r="32" spans="1:5">
      <c r="A32" s="79">
        <v>2102</v>
      </c>
      <c r="B32" s="86" t="str">
        <f>LOOKUP(A32,'CATALOGO DE CUENTAS'!A9:A45,'CATALOGO DE CUENTAS'!B9:B45)</f>
        <v>IVA TRASLADADO</v>
      </c>
      <c r="C32" s="151"/>
      <c r="E32" s="81">
        <f>E33*0.16</f>
        <v>2392</v>
      </c>
    </row>
    <row r="33" spans="1:5" ht="15" thickBot="1">
      <c r="A33" s="79">
        <v>4000</v>
      </c>
      <c r="B33" s="86" t="str">
        <f>LOOKUP(A33,'CATALOGO DE CUENTAS'!A10:A46,'CATALOGO DE CUENTAS'!B10:B46)</f>
        <v>VENTAS</v>
      </c>
      <c r="C33" s="152"/>
      <c r="D33" s="91"/>
      <c r="E33" s="92">
        <f>ASIENTOS!B17*ASIENTOS!D17</f>
        <v>14950</v>
      </c>
    </row>
    <row r="34" spans="1:5" ht="15" thickBot="1">
      <c r="A34" s="83" t="s">
        <v>48</v>
      </c>
      <c r="B34" s="83"/>
      <c r="C34" s="83"/>
      <c r="D34" s="84">
        <f>SUM(D30:D33)</f>
        <v>17342</v>
      </c>
      <c r="E34" s="84">
        <f>SUM(E30:E33)</f>
        <v>17342</v>
      </c>
    </row>
    <row r="35" spans="1:5">
      <c r="A35" s="103" t="s">
        <v>127</v>
      </c>
      <c r="B35" s="93"/>
      <c r="C35" s="93"/>
      <c r="D35" s="93"/>
      <c r="E35" s="94"/>
    </row>
    <row r="36" spans="1:5">
      <c r="A36" s="95"/>
      <c r="B36" s="96"/>
      <c r="C36" s="96"/>
      <c r="D36" s="96"/>
      <c r="E36" s="97"/>
    </row>
    <row r="37" spans="1:5">
      <c r="A37" s="98"/>
      <c r="B37" s="99"/>
      <c r="C37" s="99"/>
      <c r="D37" s="99"/>
      <c r="E37" s="100"/>
    </row>
    <row r="38" spans="1:5">
      <c r="A38" s="102" t="s">
        <v>86</v>
      </c>
      <c r="B38" s="102" t="s">
        <v>83</v>
      </c>
      <c r="C38" s="102"/>
      <c r="D38" s="102" t="s">
        <v>84</v>
      </c>
      <c r="E38" s="102" t="s">
        <v>85</v>
      </c>
    </row>
    <row r="39" spans="1:5">
      <c r="A39" s="101"/>
      <c r="B39" s="101" t="s">
        <v>138</v>
      </c>
      <c r="C39" s="101"/>
      <c r="D39" s="101" t="s">
        <v>114</v>
      </c>
      <c r="E39" s="101"/>
    </row>
    <row r="40" spans="1:5">
      <c r="A40" s="133"/>
      <c r="B40" s="133"/>
      <c r="C40" s="133"/>
      <c r="D40" s="133"/>
      <c r="E40" s="133"/>
    </row>
    <row r="41" spans="1:5">
      <c r="A41" s="133"/>
      <c r="B41" s="133"/>
      <c r="C41" s="133"/>
      <c r="D41" s="133"/>
      <c r="E41" s="133"/>
    </row>
  </sheetData>
  <dataValidations count="4">
    <dataValidation type="list" allowBlank="1" showInputMessage="1" showErrorMessage="1" sqref="A30">
      <formula1>$A$6:$A$40</formula1>
    </dataValidation>
    <dataValidation type="list" allowBlank="1" showInputMessage="1" showErrorMessage="1" sqref="A17">
      <formula1>$A$6:$A$40</formula1>
    </dataValidation>
    <dataValidation type="list" allowBlank="1" showInputMessage="1" showErrorMessage="1" sqref="A32:A33">
      <formula1>$A$6:$A$46</formula1>
    </dataValidation>
    <dataValidation type="list" allowBlank="1" showInputMessage="1" showErrorMessage="1" sqref="A19:A20">
      <formula1>$A$6:$A$46</formula1>
    </dataValidation>
  </dataValidations>
  <pageMargins left="0.7" right="0.7" top="0.75" bottom="0.75" header="0.3" footer="0.3"/>
  <ignoredErrors>
    <ignoredError sqref="B33:E34 B20:E21 D7:E7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'CATALOGO DE CUENTAS'!$A$6:$A$40</xm:f>
          </x14:formula1>
          <xm:sqref>A3</xm:sqref>
        </x14:dataValidation>
        <x14:dataValidation type="list" allowBlank="1" showInputMessage="1" showErrorMessage="1">
          <x14:formula1>
            <xm:f>'CATALOGO DE CUENTAS'!$A$6:$A$46</xm:f>
          </x14:formula1>
          <xm:sqref>A5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showRuler="0" workbookViewId="0">
      <selection activeCell="F21" sqref="F21"/>
    </sheetView>
  </sheetViews>
  <sheetFormatPr baseColWidth="10" defaultRowHeight="14" x14ac:dyDescent="0"/>
  <cols>
    <col min="4" max="4" width="12.33203125" customWidth="1"/>
    <col min="5" max="5" width="13.33203125" customWidth="1"/>
  </cols>
  <sheetData>
    <row r="2" spans="2:11">
      <c r="B2" s="310" t="s">
        <v>53</v>
      </c>
      <c r="C2" s="310"/>
      <c r="D2" s="310"/>
      <c r="E2" s="310"/>
      <c r="F2" s="310"/>
      <c r="G2" s="310"/>
      <c r="H2" s="23"/>
      <c r="I2" s="303" t="s">
        <v>238</v>
      </c>
      <c r="J2" s="304"/>
      <c r="K2" s="305"/>
    </row>
    <row r="3" spans="2:11">
      <c r="B3" s="303" t="s">
        <v>124</v>
      </c>
      <c r="C3" s="304"/>
      <c r="D3" s="304"/>
      <c r="E3" s="309"/>
      <c r="F3" s="303" t="s">
        <v>237</v>
      </c>
      <c r="G3" s="304"/>
      <c r="H3" s="305"/>
      <c r="I3" s="303" t="s">
        <v>58</v>
      </c>
      <c r="J3" s="304"/>
      <c r="K3" s="305"/>
    </row>
    <row r="4" spans="2:11">
      <c r="B4" s="303" t="s">
        <v>12</v>
      </c>
      <c r="C4" s="304"/>
      <c r="D4" s="309"/>
      <c r="E4" s="316" t="s">
        <v>56</v>
      </c>
      <c r="F4" s="317"/>
      <c r="G4" s="317"/>
      <c r="H4" s="309"/>
      <c r="I4" s="303" t="s">
        <v>57</v>
      </c>
      <c r="J4" s="304"/>
      <c r="K4" s="305"/>
    </row>
    <row r="5" spans="2:11">
      <c r="B5" s="318" t="s">
        <v>54</v>
      </c>
      <c r="C5" s="319"/>
      <c r="D5" s="24" t="s">
        <v>55</v>
      </c>
      <c r="E5" s="314" t="s">
        <v>59</v>
      </c>
      <c r="F5" s="315"/>
      <c r="G5" s="26" t="s">
        <v>60</v>
      </c>
      <c r="H5" s="26" t="s">
        <v>55</v>
      </c>
      <c r="I5" s="26" t="s">
        <v>59</v>
      </c>
      <c r="J5" s="312" t="s">
        <v>60</v>
      </c>
      <c r="K5" s="313"/>
    </row>
    <row r="6" spans="2:11">
      <c r="B6" s="320"/>
      <c r="C6" s="321"/>
      <c r="D6" s="25" t="s">
        <v>239</v>
      </c>
      <c r="E6" s="308"/>
      <c r="F6" s="307"/>
      <c r="G6" s="18"/>
      <c r="H6" s="18" t="s">
        <v>71</v>
      </c>
      <c r="I6" s="18"/>
      <c r="J6" s="306"/>
      <c r="K6" s="307"/>
    </row>
    <row r="7" spans="2:11" ht="6.75" customHeight="1"/>
    <row r="8" spans="2:11">
      <c r="B8" s="322" t="s">
        <v>55</v>
      </c>
      <c r="C8" s="324" t="s">
        <v>61</v>
      </c>
      <c r="D8" s="311" t="s">
        <v>62</v>
      </c>
      <c r="E8" s="311"/>
      <c r="F8" s="311"/>
      <c r="G8" s="311" t="s">
        <v>70</v>
      </c>
      <c r="H8" s="311"/>
      <c r="I8" s="311" t="s">
        <v>68</v>
      </c>
      <c r="J8" s="311"/>
      <c r="K8" s="311"/>
    </row>
    <row r="9" spans="2:11">
      <c r="B9" s="323"/>
      <c r="C9" s="325"/>
      <c r="D9" s="16" t="s">
        <v>63</v>
      </c>
      <c r="E9" s="19" t="s">
        <v>64</v>
      </c>
      <c r="F9" s="17" t="s">
        <v>65</v>
      </c>
      <c r="G9" s="16" t="s">
        <v>66</v>
      </c>
      <c r="H9" s="17" t="s">
        <v>67</v>
      </c>
      <c r="I9" s="16" t="s">
        <v>46</v>
      </c>
      <c r="J9" s="19" t="s">
        <v>47</v>
      </c>
      <c r="K9" s="17" t="s">
        <v>69</v>
      </c>
    </row>
    <row r="10" spans="2:11">
      <c r="B10" s="34">
        <v>41791</v>
      </c>
      <c r="C10" s="21" t="s">
        <v>12</v>
      </c>
      <c r="D10" s="20">
        <f>ASIENTOS!B5</f>
        <v>10</v>
      </c>
      <c r="E10" s="22"/>
      <c r="F10" s="106">
        <f>+D10-E10</f>
        <v>10</v>
      </c>
      <c r="G10" s="29">
        <f>ASIENTOS!D5</f>
        <v>500</v>
      </c>
      <c r="H10" s="30"/>
      <c r="I10" s="29">
        <f>+D10*G10</f>
        <v>5000</v>
      </c>
      <c r="J10" s="31"/>
      <c r="K10" s="105">
        <f>+I10-J10</f>
        <v>5000</v>
      </c>
    </row>
    <row r="11" spans="2:11" s="4" customFormat="1">
      <c r="B11" s="27"/>
      <c r="C11" s="4" t="s">
        <v>73</v>
      </c>
      <c r="D11" s="27">
        <f>ASIENTOS!B11</f>
        <v>10</v>
      </c>
      <c r="E11" s="28"/>
      <c r="F11" s="107">
        <f>+F10+D11-E11</f>
        <v>20</v>
      </c>
      <c r="G11" s="32">
        <f>ASIENTOS!D11</f>
        <v>550</v>
      </c>
      <c r="H11" s="104">
        <f>+K11/F11</f>
        <v>525</v>
      </c>
      <c r="I11" s="32">
        <f>D11*G11</f>
        <v>5500</v>
      </c>
      <c r="J11" s="33"/>
      <c r="K11" s="104">
        <f>+K10+I11-J11</f>
        <v>10500</v>
      </c>
    </row>
    <row r="12" spans="2:11">
      <c r="B12" s="20"/>
      <c r="C12" s="4" t="s">
        <v>125</v>
      </c>
      <c r="D12" s="27"/>
      <c r="E12" s="28"/>
      <c r="F12" s="107">
        <f>F11</f>
        <v>20</v>
      </c>
      <c r="G12" s="32"/>
      <c r="H12" s="104">
        <f>K12/F12</f>
        <v>550</v>
      </c>
      <c r="I12" s="32">
        <f>ASIENTOS!D12</f>
        <v>500</v>
      </c>
      <c r="J12" s="33"/>
      <c r="K12" s="104">
        <f>K11+I12</f>
        <v>11000</v>
      </c>
    </row>
    <row r="13" spans="2:11" s="4" customFormat="1">
      <c r="B13" s="27"/>
      <c r="C13" s="21" t="s">
        <v>74</v>
      </c>
      <c r="D13" s="20"/>
      <c r="E13" s="22">
        <f>ASIENTOS!B13</f>
        <v>15</v>
      </c>
      <c r="F13" s="106">
        <f>+F11+D13-E13</f>
        <v>5</v>
      </c>
      <c r="G13" s="29"/>
      <c r="H13" s="105">
        <f>K12/F12</f>
        <v>550</v>
      </c>
      <c r="I13" s="29"/>
      <c r="J13" s="31">
        <f>E13*H13</f>
        <v>8250</v>
      </c>
      <c r="K13" s="105">
        <f>K12-J13</f>
        <v>2750</v>
      </c>
    </row>
    <row r="14" spans="2:11">
      <c r="B14" s="20"/>
      <c r="C14" s="4" t="s">
        <v>73</v>
      </c>
      <c r="D14" s="27">
        <f>ASIENTOS!B15</f>
        <v>10</v>
      </c>
      <c r="E14" s="28"/>
      <c r="F14" s="107">
        <f>+F13+D14-E14</f>
        <v>15</v>
      </c>
      <c r="G14" s="32">
        <f>ASIENTOS!D15</f>
        <v>600</v>
      </c>
      <c r="H14" s="104">
        <f>K14/F14</f>
        <v>583.33333333333337</v>
      </c>
      <c r="I14" s="32">
        <f>D14*G14</f>
        <v>6000</v>
      </c>
      <c r="J14" s="33"/>
      <c r="K14" s="104">
        <f>K13+I14</f>
        <v>8750</v>
      </c>
    </row>
    <row r="15" spans="2:11" s="4" customFormat="1">
      <c r="B15" s="27"/>
      <c r="C15" s="21" t="s">
        <v>122</v>
      </c>
      <c r="D15" s="20">
        <f>ASIENTOS!B16</f>
        <v>2</v>
      </c>
      <c r="E15" s="22"/>
      <c r="F15" s="106">
        <f>+F14+D15-E15</f>
        <v>17</v>
      </c>
      <c r="G15" s="29">
        <f>H13</f>
        <v>550</v>
      </c>
      <c r="H15" s="105">
        <f>K15/F15</f>
        <v>579.41176470588232</v>
      </c>
      <c r="I15" s="29">
        <f>G15*D15</f>
        <v>1100</v>
      </c>
      <c r="J15" s="31"/>
      <c r="K15" s="105">
        <f>K14+I15</f>
        <v>9850</v>
      </c>
    </row>
    <row r="16" spans="2:11">
      <c r="B16" s="20"/>
      <c r="C16" s="4" t="s">
        <v>74</v>
      </c>
      <c r="D16" s="27"/>
      <c r="E16" s="28">
        <f>ASIENTOS!B17</f>
        <v>13</v>
      </c>
      <c r="F16" s="107">
        <f>+F15+D16-E16</f>
        <v>4</v>
      </c>
      <c r="G16" s="32"/>
      <c r="H16" s="104">
        <f>K15/F15</f>
        <v>579.41176470588232</v>
      </c>
      <c r="I16" s="32"/>
      <c r="J16" s="33">
        <f>E16*H16</f>
        <v>7532.3529411764703</v>
      </c>
      <c r="K16" s="104">
        <f>K15-J16</f>
        <v>2317.6470588235297</v>
      </c>
    </row>
    <row r="17" spans="2:11" s="4" customFormat="1">
      <c r="B17" s="27"/>
      <c r="C17" s="21" t="s">
        <v>73</v>
      </c>
      <c r="D17" s="20">
        <f>ASIENTOS!B18</f>
        <v>5</v>
      </c>
      <c r="E17" s="22"/>
      <c r="F17" s="106">
        <f>+F16+D17-E17</f>
        <v>9</v>
      </c>
      <c r="G17" s="29">
        <f>ASIENTOS!D18</f>
        <v>650</v>
      </c>
      <c r="H17" s="105"/>
      <c r="I17" s="29">
        <f>G17*D17</f>
        <v>3250</v>
      </c>
      <c r="J17" s="31"/>
      <c r="K17" s="105">
        <f>K16+I17</f>
        <v>5567.6470588235297</v>
      </c>
    </row>
    <row r="18" spans="2:11">
      <c r="B18" s="56"/>
      <c r="C18" s="4" t="s">
        <v>123</v>
      </c>
      <c r="D18" s="27"/>
      <c r="E18" s="28">
        <f>ASIENTOS!B19</f>
        <v>2</v>
      </c>
      <c r="F18" s="107">
        <f>+F17+D18-E18</f>
        <v>7</v>
      </c>
      <c r="G18" s="32"/>
      <c r="H18" s="104">
        <f>ASIENTOS!D19</f>
        <v>550</v>
      </c>
      <c r="I18" s="32"/>
      <c r="J18" s="33">
        <f>E18*H18</f>
        <v>1100</v>
      </c>
      <c r="K18" s="104">
        <f>K17-J18</f>
        <v>4467.6470588235297</v>
      </c>
    </row>
    <row r="19" spans="2:11">
      <c r="B19" s="21"/>
      <c r="C19" s="21"/>
      <c r="D19" s="21"/>
      <c r="E19" s="21"/>
      <c r="F19" s="21"/>
      <c r="G19" s="21"/>
      <c r="H19" s="21"/>
      <c r="I19" s="21"/>
      <c r="J19" s="21"/>
      <c r="K19" s="21"/>
    </row>
    <row r="22" spans="2:11">
      <c r="G22" s="1"/>
    </row>
  </sheetData>
  <mergeCells count="18">
    <mergeCell ref="D8:F8"/>
    <mergeCell ref="G8:H8"/>
    <mergeCell ref="J5:K5"/>
    <mergeCell ref="E5:F5"/>
    <mergeCell ref="B4:D4"/>
    <mergeCell ref="E4:H4"/>
    <mergeCell ref="I4:K4"/>
    <mergeCell ref="B5:C6"/>
    <mergeCell ref="B8:B9"/>
    <mergeCell ref="C8:C9"/>
    <mergeCell ref="I8:K8"/>
    <mergeCell ref="F3:H3"/>
    <mergeCell ref="I3:K3"/>
    <mergeCell ref="I2:K2"/>
    <mergeCell ref="J6:K6"/>
    <mergeCell ref="E6:F6"/>
    <mergeCell ref="B3:E3"/>
    <mergeCell ref="B2:G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9"/>
  <sheetViews>
    <sheetView showRuler="0" workbookViewId="0">
      <selection activeCell="C8" sqref="C8"/>
    </sheetView>
  </sheetViews>
  <sheetFormatPr baseColWidth="10" defaultRowHeight="14" x14ac:dyDescent="0"/>
  <cols>
    <col min="2" max="2" width="33.83203125" customWidth="1"/>
    <col min="4" max="4" width="22.6640625" customWidth="1"/>
    <col min="5" max="5" width="14.6640625" customWidth="1"/>
  </cols>
  <sheetData>
    <row r="2" spans="1:14">
      <c r="A2" s="306" t="s">
        <v>146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</row>
    <row r="3" spans="1:14">
      <c r="A3" s="157"/>
      <c r="B3" s="158"/>
      <c r="C3" s="163">
        <v>1</v>
      </c>
      <c r="D3" s="163">
        <v>2</v>
      </c>
      <c r="E3" s="163">
        <v>3</v>
      </c>
      <c r="F3" s="163">
        <v>4</v>
      </c>
      <c r="G3" s="163">
        <v>5</v>
      </c>
      <c r="H3" s="163">
        <v>6</v>
      </c>
      <c r="I3" s="163">
        <v>7</v>
      </c>
      <c r="J3" s="163">
        <v>8</v>
      </c>
      <c r="K3" s="163">
        <v>9</v>
      </c>
      <c r="L3" s="163">
        <v>10</v>
      </c>
      <c r="M3" s="163">
        <v>11</v>
      </c>
      <c r="N3" s="165">
        <v>12</v>
      </c>
    </row>
    <row r="4" spans="1:14">
      <c r="A4" s="159"/>
      <c r="B4" s="2"/>
      <c r="C4" s="120" t="str">
        <f>'POLIZA DE INGRESO'!B3</f>
        <v>BANCOS</v>
      </c>
      <c r="D4" s="2" t="str">
        <f>'POLIZA DE INGRESO'!B5</f>
        <v>DEUDORES DIVER. CTA PTE.</v>
      </c>
      <c r="E4" s="2" t="str">
        <f>'POLIZA DE INGRESO'!B19</f>
        <v>IVA TRASLADADO</v>
      </c>
      <c r="F4" s="120" t="str">
        <f>'POLIZA DE INGRESO'!B20</f>
        <v>VENTAS</v>
      </c>
      <c r="G4" s="2"/>
      <c r="H4" s="2"/>
      <c r="I4" s="2"/>
      <c r="J4" s="2"/>
      <c r="K4" s="2"/>
      <c r="L4" s="2"/>
      <c r="M4" s="2"/>
      <c r="N4" s="56"/>
    </row>
    <row r="5" spans="1:14">
      <c r="A5" s="160"/>
      <c r="B5" s="161"/>
      <c r="C5" s="121" t="s">
        <v>46</v>
      </c>
      <c r="D5" s="121" t="s">
        <v>47</v>
      </c>
      <c r="E5" s="121" t="s">
        <v>47</v>
      </c>
      <c r="F5" s="121" t="s">
        <v>47</v>
      </c>
      <c r="G5" s="161"/>
      <c r="H5" s="161"/>
      <c r="I5" s="161"/>
      <c r="J5" s="161"/>
      <c r="K5" s="161"/>
      <c r="L5" s="161"/>
      <c r="M5" s="161"/>
      <c r="N5" s="162"/>
    </row>
    <row r="6" spans="1:14">
      <c r="B6" t="s">
        <v>147</v>
      </c>
      <c r="C6" s="1">
        <f>'POLIZA DE INGRESO'!D3</f>
        <v>50000</v>
      </c>
      <c r="D6" s="164">
        <f>'POLIZA DE INGRESO'!E5</f>
        <v>50000</v>
      </c>
    </row>
    <row r="7" spans="1:14">
      <c r="B7" t="s">
        <v>148</v>
      </c>
      <c r="C7" s="1">
        <f>'POLIZA DE INGRESO'!D17</f>
        <v>87000</v>
      </c>
      <c r="E7" s="164">
        <f>'POLIZA DE INGRESO'!E19</f>
        <v>12000</v>
      </c>
      <c r="F7" s="164">
        <f>'POLIZA DE INGRESO'!E20</f>
        <v>75000</v>
      </c>
    </row>
    <row r="8" spans="1:14">
      <c r="B8" s="161" t="s">
        <v>149</v>
      </c>
      <c r="C8" s="10">
        <f>'POLIZA DE INGRESO'!D30</f>
        <v>17342</v>
      </c>
      <c r="D8" s="161"/>
      <c r="E8" s="126">
        <f>'POLIZA DE INGRESO'!E32</f>
        <v>2392</v>
      </c>
      <c r="F8" s="126">
        <f>'POLIZA DE INGRESO'!E33</f>
        <v>14950</v>
      </c>
      <c r="G8" s="161"/>
      <c r="H8" s="161"/>
      <c r="I8" s="161"/>
      <c r="J8" s="161"/>
      <c r="K8" s="161"/>
      <c r="L8" s="161"/>
      <c r="M8" s="161"/>
      <c r="N8" s="161"/>
    </row>
    <row r="9" spans="1:14">
      <c r="C9" s="164">
        <f>SUM(C6:C8)</f>
        <v>154342</v>
      </c>
      <c r="D9" s="164">
        <f>SUM(D6)</f>
        <v>50000</v>
      </c>
      <c r="E9" s="164">
        <f>SUM(E7:E8)</f>
        <v>14392</v>
      </c>
      <c r="F9" s="164">
        <f>SUM(F7:F8)</f>
        <v>89950</v>
      </c>
    </row>
    <row r="14" spans="1:14">
      <c r="B14" s="326" t="s">
        <v>156</v>
      </c>
      <c r="C14" s="326"/>
      <c r="D14" s="326"/>
    </row>
    <row r="15" spans="1:14">
      <c r="B15" t="str">
        <f>C4</f>
        <v>BANCOS</v>
      </c>
      <c r="C15" s="1">
        <f>C9</f>
        <v>154342</v>
      </c>
    </row>
    <row r="16" spans="1:14">
      <c r="B16" t="str">
        <f>D4</f>
        <v>DEUDORES DIVER. CTA PTE.</v>
      </c>
      <c r="D16" s="1">
        <f>D9</f>
        <v>50000</v>
      </c>
    </row>
    <row r="17" spans="2:4">
      <c r="B17" t="str">
        <f>E4</f>
        <v>IVA TRASLADADO</v>
      </c>
      <c r="D17" s="1">
        <f>E9</f>
        <v>14392</v>
      </c>
    </row>
    <row r="18" spans="2:4">
      <c r="B18" t="str">
        <f>F4</f>
        <v>VENTAS</v>
      </c>
      <c r="C18" s="161"/>
      <c r="D18" s="10">
        <f>F9</f>
        <v>89950</v>
      </c>
    </row>
    <row r="19" spans="2:4">
      <c r="B19" t="s">
        <v>48</v>
      </c>
      <c r="C19" s="1">
        <f>SUM(C15)</f>
        <v>154342</v>
      </c>
      <c r="D19" s="1">
        <f>SUM(D16:D18)</f>
        <v>154342</v>
      </c>
    </row>
  </sheetData>
  <mergeCells count="2">
    <mergeCell ref="A2:N2"/>
    <mergeCell ref="B14:D1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showRuler="0" workbookViewId="0">
      <selection activeCell="C16" sqref="C16:C22"/>
    </sheetView>
  </sheetViews>
  <sheetFormatPr baseColWidth="10" defaultRowHeight="14" x14ac:dyDescent="0"/>
  <cols>
    <col min="2" max="2" width="17.6640625" customWidth="1"/>
    <col min="3" max="4" width="17.5" customWidth="1"/>
    <col min="5" max="5" width="16.33203125" customWidth="1"/>
    <col min="9" max="9" width="14.6640625" customWidth="1"/>
  </cols>
  <sheetData>
    <row r="2" spans="1:14">
      <c r="A2" s="306" t="s">
        <v>150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</row>
    <row r="3" spans="1:14">
      <c r="A3" s="157"/>
      <c r="B3" s="158"/>
      <c r="C3" s="163">
        <v>1</v>
      </c>
      <c r="D3" s="163">
        <v>2</v>
      </c>
      <c r="E3" s="163">
        <v>3</v>
      </c>
      <c r="F3" s="163">
        <v>4</v>
      </c>
      <c r="G3" s="163">
        <v>5</v>
      </c>
      <c r="H3" s="163">
        <v>6</v>
      </c>
      <c r="I3" s="163">
        <v>7</v>
      </c>
      <c r="J3" s="163">
        <v>8</v>
      </c>
      <c r="K3" s="163">
        <v>9</v>
      </c>
      <c r="L3" s="163">
        <v>10</v>
      </c>
      <c r="M3" s="158"/>
      <c r="N3" s="156"/>
    </row>
    <row r="4" spans="1:14">
      <c r="A4" s="159"/>
      <c r="B4" s="2"/>
      <c r="C4" s="125" t="str">
        <f>'POLIZA DE EGRESO'!B3</f>
        <v>GASTOS DE ADMON</v>
      </c>
      <c r="D4" s="125" t="str">
        <f>'POLIZA DE EGRESO'!B4</f>
        <v>GASTOS DE VENTA</v>
      </c>
      <c r="E4" s="125" t="str">
        <f>'POLIZA DE EGRESO'!B5</f>
        <v>IVA ACREDITABLE</v>
      </c>
      <c r="F4" s="125" t="str">
        <f>'POLIZA DE EGRESO'!B6</f>
        <v>BANCOS</v>
      </c>
      <c r="G4" s="125" t="str">
        <f>'POLIZA DE EGRESO'!B20</f>
        <v>ALMACEN</v>
      </c>
      <c r="H4" s="125" t="str">
        <f>'POLIZA DE EGRESO'!B37</f>
        <v>VENTAS</v>
      </c>
      <c r="I4" s="125" t="str">
        <f>'POLIZA DE EGRESO'!B38</f>
        <v>IVA TRASLADADO</v>
      </c>
      <c r="J4" s="2"/>
      <c r="K4" s="2"/>
      <c r="L4" s="2"/>
      <c r="M4" s="2"/>
      <c r="N4" s="56"/>
    </row>
    <row r="5" spans="1:14">
      <c r="A5" s="160"/>
      <c r="B5" s="161"/>
      <c r="C5" s="124" t="s">
        <v>46</v>
      </c>
      <c r="D5" s="124" t="s">
        <v>46</v>
      </c>
      <c r="E5" s="124" t="s">
        <v>46</v>
      </c>
      <c r="F5" s="124" t="s">
        <v>47</v>
      </c>
      <c r="G5" s="124" t="s">
        <v>46</v>
      </c>
      <c r="H5" s="124" t="s">
        <v>46</v>
      </c>
      <c r="I5" s="124" t="s">
        <v>46</v>
      </c>
      <c r="J5" s="161"/>
      <c r="K5" s="161"/>
      <c r="L5" s="161"/>
      <c r="M5" s="161"/>
      <c r="N5" s="162"/>
    </row>
    <row r="6" spans="1:14">
      <c r="B6" t="s">
        <v>147</v>
      </c>
      <c r="C6" s="164">
        <f>'POLIZA DE EGRESO'!D3</f>
        <v>700</v>
      </c>
      <c r="D6" s="164">
        <f>'POLIZA DE EGRESO'!D4</f>
        <v>300</v>
      </c>
      <c r="E6" s="123">
        <f>'POLIZA DE EGRESO'!D5</f>
        <v>160</v>
      </c>
      <c r="F6" s="164">
        <f>'POLIZA DE EGRESO'!E6</f>
        <v>1160</v>
      </c>
      <c r="G6" s="123"/>
      <c r="H6" s="123"/>
      <c r="I6" s="123"/>
    </row>
    <row r="7" spans="1:14">
      <c r="B7" t="s">
        <v>148</v>
      </c>
      <c r="C7" s="164"/>
      <c r="D7" s="123"/>
      <c r="E7" s="164">
        <f>'POLIZA DE EGRESO'!D22</f>
        <v>960</v>
      </c>
      <c r="F7" s="164">
        <f>'POLIZA DE EGRESO'!E23</f>
        <v>6960</v>
      </c>
      <c r="G7" s="164">
        <f>'POLIZA DE EGRESO'!D20</f>
        <v>6000</v>
      </c>
      <c r="H7" s="123"/>
      <c r="I7" s="123"/>
    </row>
    <row r="8" spans="1:14">
      <c r="B8" t="s">
        <v>149</v>
      </c>
      <c r="C8" s="164"/>
      <c r="D8" s="123"/>
      <c r="E8" s="164"/>
      <c r="F8" s="164">
        <f>'POLIZA DE EGRESO'!E39</f>
        <v>11600</v>
      </c>
      <c r="G8" s="123"/>
      <c r="H8" s="164">
        <f>'POLIZA DE EGRESO'!D37</f>
        <v>10000</v>
      </c>
      <c r="I8" s="164">
        <f>'POLIZA DE EGRESO'!D38</f>
        <v>1600</v>
      </c>
    </row>
    <row r="9" spans="1:14">
      <c r="B9" s="161" t="s">
        <v>151</v>
      </c>
      <c r="C9" s="124"/>
      <c r="D9" s="124"/>
      <c r="E9" s="126">
        <f>'POLIZA DE EGRESO'!D55</f>
        <v>520</v>
      </c>
      <c r="F9" s="126">
        <f>'POLIZA DE EGRESO'!E56</f>
        <v>3770</v>
      </c>
      <c r="G9" s="126">
        <f>'POLIZA DE EGRESO'!D53</f>
        <v>3250</v>
      </c>
      <c r="H9" s="124"/>
      <c r="I9" s="124"/>
    </row>
    <row r="10" spans="1:14">
      <c r="C10" s="1">
        <f>SUM(C6)</f>
        <v>700</v>
      </c>
      <c r="D10" s="1">
        <f>SUM(D6)</f>
        <v>300</v>
      </c>
      <c r="E10">
        <f>SUM(E6:E9)</f>
        <v>1640</v>
      </c>
      <c r="F10" s="1">
        <f>SUM(F6:F9)</f>
        <v>23490</v>
      </c>
      <c r="G10" s="1">
        <f>SUM(G7:G9)</f>
        <v>9250</v>
      </c>
      <c r="H10" s="1">
        <f>SUM(H8)</f>
        <v>10000</v>
      </c>
      <c r="I10" s="1">
        <f>SUM(I8)</f>
        <v>1600</v>
      </c>
    </row>
    <row r="15" spans="1:14">
      <c r="B15" s="326" t="s">
        <v>157</v>
      </c>
      <c r="C15" s="326"/>
      <c r="D15" s="326"/>
    </row>
    <row r="16" spans="1:14">
      <c r="B16" t="str">
        <f>C4</f>
        <v>GASTOS DE ADMON</v>
      </c>
      <c r="C16" s="1">
        <f>C10</f>
        <v>700</v>
      </c>
    </row>
    <row r="17" spans="2:4">
      <c r="B17" t="str">
        <f>D4</f>
        <v>GASTOS DE VENTA</v>
      </c>
      <c r="C17" s="1">
        <f>D10</f>
        <v>300</v>
      </c>
    </row>
    <row r="18" spans="2:4">
      <c r="B18" t="str">
        <f>E4</f>
        <v>IVA ACREDITABLE</v>
      </c>
      <c r="C18">
        <f>E10</f>
        <v>1640</v>
      </c>
    </row>
    <row r="19" spans="2:4">
      <c r="B19" t="str">
        <f>G4</f>
        <v>ALMACEN</v>
      </c>
      <c r="C19" s="1">
        <f>G10</f>
        <v>9250</v>
      </c>
    </row>
    <row r="20" spans="2:4">
      <c r="B20" t="str">
        <f>H4</f>
        <v>VENTAS</v>
      </c>
      <c r="C20" s="1">
        <f>H10</f>
        <v>10000</v>
      </c>
    </row>
    <row r="21" spans="2:4">
      <c r="B21" s="2" t="str">
        <f>I4</f>
        <v>IVA TRASLADADO</v>
      </c>
      <c r="C21" s="11">
        <f>I10</f>
        <v>1600</v>
      </c>
      <c r="D21" s="2"/>
    </row>
    <row r="22" spans="2:4">
      <c r="B22" s="161" t="str">
        <f>F4</f>
        <v>BANCOS</v>
      </c>
      <c r="C22" s="161"/>
      <c r="D22" s="10">
        <f>F10</f>
        <v>23490</v>
      </c>
    </row>
    <row r="23" spans="2:4">
      <c r="B23" t="s">
        <v>48</v>
      </c>
      <c r="C23" s="1">
        <f>SUM(C16:C21)</f>
        <v>23490</v>
      </c>
      <c r="D23" s="1">
        <f>SUM(D22)</f>
        <v>23490</v>
      </c>
    </row>
  </sheetData>
  <mergeCells count="2">
    <mergeCell ref="A2:N2"/>
    <mergeCell ref="B15:D15"/>
  </mergeCells>
  <pageMargins left="0.75" right="0.75" top="1" bottom="1" header="0.5" footer="0.5"/>
  <ignoredErrors>
    <ignoredError sqref="E10 G10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2"/>
  <sheetViews>
    <sheetView showRuler="0" workbookViewId="0">
      <selection activeCell="B19" sqref="B19"/>
    </sheetView>
  </sheetViews>
  <sheetFormatPr baseColWidth="10" defaultRowHeight="14" x14ac:dyDescent="0"/>
  <cols>
    <col min="2" max="2" width="19.83203125" customWidth="1"/>
    <col min="3" max="3" width="19.33203125" customWidth="1"/>
    <col min="4" max="4" width="18.6640625" customWidth="1"/>
    <col min="5" max="5" width="20.33203125" customWidth="1"/>
    <col min="6" max="6" width="29" customWidth="1"/>
    <col min="7" max="7" width="16.1640625" customWidth="1"/>
    <col min="8" max="8" width="16" customWidth="1"/>
    <col min="10" max="10" width="19.5" customWidth="1"/>
    <col min="11" max="11" width="19" customWidth="1"/>
    <col min="13" max="13" width="16.33203125" customWidth="1"/>
    <col min="14" max="14" width="13.83203125" customWidth="1"/>
    <col min="15" max="15" width="18.6640625" customWidth="1"/>
  </cols>
  <sheetData>
    <row r="2" spans="1:15">
      <c r="A2" s="306" t="s">
        <v>152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</row>
    <row r="3" spans="1:15">
      <c r="A3" s="157"/>
      <c r="B3" s="158"/>
      <c r="C3" s="163">
        <v>1</v>
      </c>
      <c r="D3" s="163">
        <v>2</v>
      </c>
      <c r="E3" s="163">
        <v>3</v>
      </c>
      <c r="F3" s="163">
        <v>4</v>
      </c>
      <c r="G3" s="163">
        <v>5</v>
      </c>
      <c r="H3" s="163">
        <v>6</v>
      </c>
      <c r="I3" s="163">
        <v>7</v>
      </c>
      <c r="J3" s="163">
        <v>8</v>
      </c>
      <c r="K3" s="163">
        <v>9</v>
      </c>
      <c r="L3" s="163">
        <v>10</v>
      </c>
      <c r="M3" s="163">
        <v>11</v>
      </c>
      <c r="N3" s="165">
        <v>12</v>
      </c>
      <c r="O3" s="166">
        <v>13</v>
      </c>
    </row>
    <row r="4" spans="1:15">
      <c r="A4" s="159"/>
      <c r="B4" s="2"/>
      <c r="C4" s="125" t="str">
        <f>'POLIZA DE DIARIO'!B3</f>
        <v>ALMACEN</v>
      </c>
      <c r="D4" s="2" t="str">
        <f>'POLIZA DE DIARIO'!B4</f>
        <v>CLIENTES</v>
      </c>
      <c r="E4" s="2" t="str">
        <f>'POLIZA DE DIARIO'!B5</f>
        <v>IVA PEND. ACREDITAR</v>
      </c>
      <c r="F4" s="125" t="str">
        <f>'POLIZA DE DIARIO'!B6</f>
        <v>DEUDORES DIVER. CTA PTE.</v>
      </c>
      <c r="G4" s="125" t="str">
        <f>'POLIZA DE DIARIO'!B7</f>
        <v>IVA PEND. TRASLADAR</v>
      </c>
      <c r="H4" s="125" t="str">
        <f>'POLIZA DE DIARIO'!B8</f>
        <v>PROVEEDORES</v>
      </c>
      <c r="I4" s="125" t="str">
        <f>'POLIZA DE DIARIO'!B9</f>
        <v>CAPITAL</v>
      </c>
      <c r="J4" s="125" t="str">
        <f>'POLIZA DE DIARIO'!B38</f>
        <v>ACREEDORES DIVERSOS</v>
      </c>
      <c r="K4" s="125" t="str">
        <f>'POLIZA DE DIARIO'!B50</f>
        <v>COSTO DE VENTA</v>
      </c>
      <c r="L4" s="125" t="str">
        <f>'POLIZA DE DIARIO'!B51</f>
        <v>ALMACEN</v>
      </c>
      <c r="M4" s="125" t="str">
        <f>'POLIZA DE DIARIO'!B64</f>
        <v>COSTO DE VENTA</v>
      </c>
      <c r="N4" s="125" t="str">
        <f>'POLIZA DE DIARIO'!B90</f>
        <v>PROVEEDORES</v>
      </c>
      <c r="O4" s="168" t="str">
        <f>'POLIZA DE DIARIO'!B91</f>
        <v>IVA PEND. ACREDITAR</v>
      </c>
    </row>
    <row r="5" spans="1:15">
      <c r="A5" s="160"/>
      <c r="B5" s="161"/>
      <c r="C5" s="124" t="s">
        <v>46</v>
      </c>
      <c r="D5" s="124" t="s">
        <v>46</v>
      </c>
      <c r="E5" s="124" t="s">
        <v>46</v>
      </c>
      <c r="F5" s="124" t="s">
        <v>46</v>
      </c>
      <c r="G5" s="124" t="s">
        <v>47</v>
      </c>
      <c r="H5" s="124" t="s">
        <v>47</v>
      </c>
      <c r="I5" s="124" t="s">
        <v>47</v>
      </c>
      <c r="J5" s="124" t="s">
        <v>47</v>
      </c>
      <c r="K5" s="124" t="s">
        <v>46</v>
      </c>
      <c r="L5" s="124" t="s">
        <v>47</v>
      </c>
      <c r="M5" s="124" t="s">
        <v>47</v>
      </c>
      <c r="N5" s="127" t="s">
        <v>46</v>
      </c>
      <c r="O5" s="167" t="s">
        <v>47</v>
      </c>
    </row>
    <row r="6" spans="1:15">
      <c r="B6" t="s">
        <v>147</v>
      </c>
      <c r="C6" s="1">
        <f>'POLIZA DE DIARIO'!D3</f>
        <v>5000</v>
      </c>
      <c r="D6" s="164">
        <f>'POLIZA DE DIARIO'!D4</f>
        <v>2320</v>
      </c>
      <c r="E6" s="164">
        <f>'POLIZA DE DIARIO'!D5</f>
        <v>480</v>
      </c>
      <c r="F6" s="164">
        <f>'POLIZA DE DIARIO'!D6</f>
        <v>50000</v>
      </c>
      <c r="G6" s="164">
        <f>'POLIZA DE DIARIO'!E7</f>
        <v>320</v>
      </c>
      <c r="H6" s="164">
        <f>'POLIZA DE DIARIO'!E8</f>
        <v>5480</v>
      </c>
      <c r="I6" s="164">
        <f>'POLIZA DE DIARIO'!E9</f>
        <v>52000</v>
      </c>
    </row>
    <row r="7" spans="1:15">
      <c r="B7" t="s">
        <v>148</v>
      </c>
      <c r="C7" s="1">
        <f>'POLIZA DE DIARIO'!D21</f>
        <v>5500</v>
      </c>
      <c r="E7" s="164">
        <f>'POLIZA DE DIARIO'!D22</f>
        <v>880</v>
      </c>
      <c r="F7" s="164"/>
      <c r="G7" s="1"/>
      <c r="H7" s="164">
        <f>'POLIZA DE DIARIO'!E23</f>
        <v>6380</v>
      </c>
    </row>
    <row r="8" spans="1:15">
      <c r="B8" t="s">
        <v>149</v>
      </c>
      <c r="C8" s="1">
        <f>'POLIZA DE DIARIO'!D35</f>
        <v>500</v>
      </c>
      <c r="E8" s="164">
        <f>'POLIZA DE DIARIO'!D37</f>
        <v>80</v>
      </c>
      <c r="F8" s="164"/>
      <c r="H8" s="1"/>
      <c r="I8" s="1"/>
      <c r="J8" s="164">
        <f>'POLIZA DE DIARIO'!E38</f>
        <v>580</v>
      </c>
    </row>
    <row r="9" spans="1:15">
      <c r="B9" t="s">
        <v>151</v>
      </c>
      <c r="E9" s="1"/>
      <c r="F9" s="1"/>
      <c r="G9" s="1"/>
      <c r="K9" s="164">
        <f>'POLIZA DE DIARIO'!D50</f>
        <v>8250</v>
      </c>
      <c r="L9" s="164">
        <f>'POLIZA DE DIARIO'!E51</f>
        <v>8250</v>
      </c>
    </row>
    <row r="10" spans="1:15">
      <c r="B10" t="s">
        <v>153</v>
      </c>
      <c r="C10" s="1">
        <f>'POLIZA DE DIARIO'!D63</f>
        <v>1100</v>
      </c>
      <c r="M10" s="164">
        <f>'POLIZA DE DIARIO'!E64</f>
        <v>1100</v>
      </c>
    </row>
    <row r="11" spans="1:15">
      <c r="B11" t="s">
        <v>154</v>
      </c>
      <c r="K11" s="164">
        <f>'POLIZA DE DIARIO'!D76</f>
        <v>7532.3529411764703</v>
      </c>
      <c r="L11" s="164">
        <f>'POLIZA DE DIARIO'!E77</f>
        <v>7532.3529411764703</v>
      </c>
    </row>
    <row r="12" spans="1:15">
      <c r="B12" t="s">
        <v>155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70">
        <f>'POLIZA DE DIARIO'!E92</f>
        <v>1100</v>
      </c>
      <c r="M12" s="161"/>
      <c r="N12" s="170">
        <f>'POLIZA DE DIARIO'!D90</f>
        <v>1276</v>
      </c>
      <c r="O12" s="170">
        <f>'POLIZA DE DIARIO'!E91</f>
        <v>176</v>
      </c>
    </row>
    <row r="13" spans="1:15">
      <c r="C13" s="1">
        <f>SUM(C6:C10)</f>
        <v>12100</v>
      </c>
      <c r="D13" s="1">
        <f>SUM(D6)</f>
        <v>2320</v>
      </c>
      <c r="E13" s="1">
        <f>SUM(E6:E8)</f>
        <v>1440</v>
      </c>
      <c r="F13" s="1">
        <f>F6</f>
        <v>50000</v>
      </c>
      <c r="G13" s="1">
        <f>G6</f>
        <v>320</v>
      </c>
      <c r="H13" s="1">
        <f>SUM(H6:H7)</f>
        <v>11860</v>
      </c>
      <c r="I13" s="1">
        <f>SUM(I6)</f>
        <v>52000</v>
      </c>
      <c r="J13" s="1">
        <f>SUM(J8)</f>
        <v>580</v>
      </c>
      <c r="K13" s="1">
        <f>SUM(K9:K11)</f>
        <v>15782.35294117647</v>
      </c>
      <c r="L13" s="1">
        <f>SUM(L9:L12)</f>
        <v>16882.352941176468</v>
      </c>
      <c r="M13" s="1">
        <f>SUM(M10)</f>
        <v>1100</v>
      </c>
      <c r="N13" s="1">
        <f>SUM(N12)</f>
        <v>1276</v>
      </c>
      <c r="O13" s="1">
        <f>SUM(O12)</f>
        <v>176</v>
      </c>
    </row>
    <row r="18" spans="2:4">
      <c r="B18" s="326" t="s">
        <v>158</v>
      </c>
      <c r="C18" s="326"/>
      <c r="D18" s="326"/>
    </row>
    <row r="19" spans="2:4">
      <c r="B19" t="str">
        <f>C4</f>
        <v>ALMACEN</v>
      </c>
      <c r="C19" s="1">
        <f>C13</f>
        <v>12100</v>
      </c>
    </row>
    <row r="20" spans="2:4">
      <c r="B20" t="str">
        <f>D4</f>
        <v>CLIENTES</v>
      </c>
      <c r="C20" s="1">
        <f>D13</f>
        <v>2320</v>
      </c>
    </row>
    <row r="21" spans="2:4">
      <c r="B21" t="str">
        <f>E4</f>
        <v>IVA PEND. ACREDITAR</v>
      </c>
      <c r="C21" s="1">
        <f>E13</f>
        <v>1440</v>
      </c>
    </row>
    <row r="22" spans="2:4">
      <c r="B22" t="str">
        <f>F4</f>
        <v>DEUDORES DIVER. CTA PTE.</v>
      </c>
      <c r="C22" s="1">
        <f>F13</f>
        <v>50000</v>
      </c>
    </row>
    <row r="23" spans="2:4">
      <c r="B23" t="str">
        <f>K4</f>
        <v>COSTO DE VENTA</v>
      </c>
      <c r="C23" s="1">
        <f>K13</f>
        <v>15782.35294117647</v>
      </c>
    </row>
    <row r="24" spans="2:4">
      <c r="B24" t="str">
        <f>N4</f>
        <v>PROVEEDORES</v>
      </c>
      <c r="C24" s="1">
        <f>N13</f>
        <v>1276</v>
      </c>
    </row>
    <row r="25" spans="2:4">
      <c r="B25" t="str">
        <f>G4</f>
        <v>IVA PEND. TRASLADAR</v>
      </c>
      <c r="D25" s="1">
        <f>G13</f>
        <v>320</v>
      </c>
    </row>
    <row r="26" spans="2:4">
      <c r="B26" t="str">
        <f>H4</f>
        <v>PROVEEDORES</v>
      </c>
      <c r="D26" s="1">
        <f>H13</f>
        <v>11860</v>
      </c>
    </row>
    <row r="27" spans="2:4">
      <c r="B27" t="str">
        <f>J4</f>
        <v>ACREEDORES DIVERSOS</v>
      </c>
      <c r="D27" s="1">
        <f>J13</f>
        <v>580</v>
      </c>
    </row>
    <row r="28" spans="2:4">
      <c r="B28" t="str">
        <f>L4</f>
        <v>ALMACEN</v>
      </c>
      <c r="D28" s="1">
        <f>L13</f>
        <v>16882.352941176468</v>
      </c>
    </row>
    <row r="29" spans="2:4">
      <c r="B29" t="str">
        <f>M4</f>
        <v>COSTO DE VENTA</v>
      </c>
      <c r="D29" s="1">
        <f>M13</f>
        <v>1100</v>
      </c>
    </row>
    <row r="30" spans="2:4">
      <c r="B30" t="str">
        <f>O4</f>
        <v>IVA PEND. ACREDITAR</v>
      </c>
      <c r="D30" s="1">
        <f>O13</f>
        <v>176</v>
      </c>
    </row>
    <row r="31" spans="2:4">
      <c r="B31" t="str">
        <f>I4</f>
        <v>CAPITAL</v>
      </c>
      <c r="C31" s="172"/>
      <c r="D31" s="172">
        <f>I13</f>
        <v>52000</v>
      </c>
    </row>
    <row r="32" spans="2:4">
      <c r="B32" t="s">
        <v>48</v>
      </c>
      <c r="C32" s="1">
        <f>SUM(C19:C24)</f>
        <v>82918.352941176476</v>
      </c>
      <c r="D32" s="1">
        <f>SUM(D25:D31)</f>
        <v>82918.352941176476</v>
      </c>
    </row>
  </sheetData>
  <mergeCells count="2">
    <mergeCell ref="A2:N2"/>
    <mergeCell ref="B18:D18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ASIENTOS</vt:lpstr>
      <vt:lpstr>CATALOGO DE CUENTAS</vt:lpstr>
      <vt:lpstr>POLIZA DE DIARIO</vt:lpstr>
      <vt:lpstr>POLIZA DE EGRESO</vt:lpstr>
      <vt:lpstr>POLIZA DE INGRESO</vt:lpstr>
      <vt:lpstr>TARJETA DE ALMACEN</vt:lpstr>
      <vt:lpstr>DIARIO TABULAR POLIZA DE INGRES</vt:lpstr>
      <vt:lpstr>DIARIO TABULAR POLIZA EGRESO</vt:lpstr>
      <vt:lpstr>DIARIO TABULAR POLIZA DIARIO</vt:lpstr>
      <vt:lpstr>LIBRO DIARIO</vt:lpstr>
      <vt:lpstr>LIBRO MAYOR</vt:lpstr>
      <vt:lpstr>HOJA DE TRABAJO</vt:lpstr>
      <vt:lpstr>EDO DE RESULTADOS</vt:lpstr>
      <vt:lpstr>EDO. DE SITUACION FINANCIERA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ROBLEDO</dc:creator>
  <cp:lastModifiedBy>EDUARDO REYES</cp:lastModifiedBy>
  <dcterms:created xsi:type="dcterms:W3CDTF">2014-02-26T05:43:46Z</dcterms:created>
  <dcterms:modified xsi:type="dcterms:W3CDTF">2014-05-05T00:55:41Z</dcterms:modified>
</cp:coreProperties>
</file>